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ldx" ContentType="application/vnd.openxmlformats-officedocument.presentationml.slide"/>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Q:\EPI SERVER II\Budget och Prognos\Prognosbilagor\"/>
    </mc:Choice>
  </mc:AlternateContent>
  <xr:revisionPtr revIDLastSave="0" documentId="13_ncr:1_{D969A578-D8F0-4062-8247-4DD8A9A37403}" xr6:coauthVersionLast="47" xr6:coauthVersionMax="47" xr10:uidLastSave="{00000000-0000-0000-0000-000000000000}"/>
  <bookViews>
    <workbookView xWindow="28680" yWindow="-120" windowWidth="21840" windowHeight="13020" tabRatio="965" xr2:uid="{00000000-000D-0000-FFFF-FFFF00000000}"/>
  </bookViews>
  <sheets>
    <sheet name="Innehåll " sheetId="20" r:id="rId1"/>
    <sheet name="Budget,PrognosProcesser" sheetId="2" r:id="rId2"/>
    <sheet name="Flöde Hypergene" sheetId="3" r:id="rId3"/>
    <sheet name="Bil 1,1 budgetgrupp " sheetId="4" r:id="rId4"/>
    <sheet name="Bil 1,2 avdekon, chefer" sheetId="5" r:id="rId5"/>
    <sheet name="Bil2  " sheetId="36" r:id="rId6"/>
    <sheet name="Bil 3a" sheetId="46" r:id="rId7"/>
    <sheet name="Bil3b" sheetId="23" r:id="rId8"/>
    <sheet name="Bil4" sheetId="9" r:id="rId9"/>
    <sheet name="Bil5" sheetId="38" r:id="rId10"/>
    <sheet name="Bil6 " sheetId="39" r:id="rId11"/>
    <sheet name="Bil 7" sheetId="41" r:id="rId12"/>
    <sheet name="Bil8" sheetId="45" r:id="rId13"/>
    <sheet name="Bil9" sheetId="43" r:id="rId14"/>
    <sheet name="Bil 10" sheetId="29" r:id="rId15"/>
    <sheet name="Bil11 " sheetId="16" r:id="rId16"/>
    <sheet name="Bil12 " sheetId="17" r:id="rId17"/>
    <sheet name="Bil13" sheetId="18" r:id="rId18"/>
    <sheet name="Bil14" sheetId="44" r:id="rId19"/>
  </sheets>
  <externalReferences>
    <externalReference r:id="rId20"/>
  </externalReferences>
  <definedNames>
    <definedName name="_xlnm._FilterDatabase" localSheetId="3" hidden="1">'Bil 1,1 budgetgrupp '!$A$7:$R$63</definedName>
    <definedName name="ANLÄGGNINGSGRUPP" localSheetId="3">#REF!</definedName>
    <definedName name="ANLÄGGNINGSGRUPP" localSheetId="4">#REF!</definedName>
    <definedName name="ANLÄGGNINGSGRUPP" localSheetId="14">#REF!</definedName>
    <definedName name="ANLÄGGNINGSGRUPP" localSheetId="11">#REF!</definedName>
    <definedName name="ANLÄGGNINGSGRUPP" localSheetId="18">#REF!</definedName>
    <definedName name="ANLÄGGNINGSGRUPP" localSheetId="5">#REF!</definedName>
    <definedName name="ANLÄGGNINGSGRUPP" localSheetId="7">#REF!</definedName>
    <definedName name="ANLÄGGNINGSGRUPP" localSheetId="0">#REF!</definedName>
    <definedName name="ANLÄGGNINGSGRUPP">#REF!</definedName>
    <definedName name="_xlnm.Print_Area" localSheetId="14">'Bil 10'!$A$4:$D$73</definedName>
    <definedName name="_xlnm.Print_Area" localSheetId="15">'Bil11 '!$A$1:$F$26</definedName>
    <definedName name="_xlnm.Print_Area" localSheetId="5">'Bil2  '!$A$1:$E$26</definedName>
    <definedName name="_xlnm.Print_Titles" localSheetId="3">'Bil 1,1 budgetgrupp '!$2:$7</definedName>
    <definedName name="_xlnm.Print_Titles" localSheetId="4">'Bil 1,2 avdekon, chefer'!$1:$6</definedName>
    <definedName name="_xlnm.Print_Titles" localSheetId="10">'Bil6 '!$1:$1</definedName>
    <definedName name="Z_0076920E_EC0A_4FA8_AF12_CD6DC80D1161_.wvu.Cols" localSheetId="13" hidden="1">'Bil9'!$N:$N</definedName>
    <definedName name="Z_0076920E_EC0A_4FA8_AF12_CD6DC80D1161_.wvu.PrintArea" localSheetId="14" hidden="1">'Bil 10'!$A$4:$D$73</definedName>
    <definedName name="Z_0076920E_EC0A_4FA8_AF12_CD6DC80D1161_.wvu.PrintArea" localSheetId="5" hidden="1">'Bil2  '!$A$1:$E$26</definedName>
    <definedName name="Z_0076920E_EC0A_4FA8_AF12_CD6DC80D1161_.wvu.PrintTitles" localSheetId="10" hidden="1">'Bil6 '!$1:$1</definedName>
    <definedName name="Z_2353566C_F160_4A96_908F_42A826CC08BB_.wvu.Cols" localSheetId="13" hidden="1">'Bil9'!$N:$N</definedName>
    <definedName name="Z_2353566C_F160_4A96_908F_42A826CC08BB_.wvu.PrintArea" localSheetId="14" hidden="1">'Bil 10'!$A$4:$D$73</definedName>
    <definedName name="Z_2353566C_F160_4A96_908F_42A826CC08BB_.wvu.PrintArea" localSheetId="5" hidden="1">'Bil2  '!$A$1:$E$26</definedName>
    <definedName name="Z_2353566C_F160_4A96_908F_42A826CC08BB_.wvu.PrintTitles" localSheetId="10" hidden="1">'Bil6 '!$1:$1</definedName>
    <definedName name="Z_393448E9_5930_460D_BA75_37977D66BEC8_.wvu.Cols" localSheetId="13" hidden="1">'Bil9'!$N:$N</definedName>
    <definedName name="Z_393448E9_5930_460D_BA75_37977D66BEC8_.wvu.PrintArea" localSheetId="14" hidden="1">'Bil 10'!$A$4:$D$73</definedName>
    <definedName name="Z_393448E9_5930_460D_BA75_37977D66BEC8_.wvu.PrintArea" localSheetId="5" hidden="1">'Bil2  '!$A$1:$E$26</definedName>
    <definedName name="Z_393448E9_5930_460D_BA75_37977D66BEC8_.wvu.PrintTitles" localSheetId="10" hidden="1">'Bil6 '!$1:$1</definedName>
    <definedName name="Z_47BDBE09_379A_4BDC_A9A0_EAE3F6D9E08F_.wvu.FilterData" localSheetId="3" hidden="1">'Bil 1,1 budgetgrupp '!$A$7:$R$63</definedName>
    <definedName name="Z_47BDBE09_379A_4BDC_A9A0_EAE3F6D9E08F_.wvu.PrintArea" localSheetId="15" hidden="1">'Bil11 '!$A$1:$F$26</definedName>
    <definedName name="Z_47BDBE09_379A_4BDC_A9A0_EAE3F6D9E08F_.wvu.PrintTitles" localSheetId="3" hidden="1">'Bil 1,1 budgetgrupp '!$2:$7</definedName>
    <definedName name="Z_47BDBE09_379A_4BDC_A9A0_EAE3F6D9E08F_.wvu.PrintTitles" localSheetId="4" hidden="1">'Bil 1,2 avdekon, chefer'!$1:$6</definedName>
    <definedName name="Z_5C6599A9_EAC3_4F8A_BC3C_4202E097D9A3_.wvu.Cols" localSheetId="13" hidden="1">'Bil9'!$N:$N</definedName>
    <definedName name="Z_5C6599A9_EAC3_4F8A_BC3C_4202E097D9A3_.wvu.PrintArea" localSheetId="14" hidden="1">'Bil 10'!$A$4:$D$73</definedName>
    <definedName name="Z_5C6599A9_EAC3_4F8A_BC3C_4202E097D9A3_.wvu.PrintArea" localSheetId="5" hidden="1">'Bil2  '!$A$1:$E$26</definedName>
    <definedName name="Z_5C6599A9_EAC3_4F8A_BC3C_4202E097D9A3_.wvu.PrintTitles" localSheetId="10" hidden="1">'Bil6 '!$1:$1</definedName>
    <definedName name="Z_7776E5A9_720D_4A7F_AABE_6B4227AB8090_.wvu.Cols" localSheetId="13" hidden="1">'Bil9'!$N:$N</definedName>
    <definedName name="Z_7776E5A9_720D_4A7F_AABE_6B4227AB8090_.wvu.PrintArea" localSheetId="14" hidden="1">'Bil 10'!$A$4:$D$73</definedName>
    <definedName name="Z_7776E5A9_720D_4A7F_AABE_6B4227AB8090_.wvu.PrintArea" localSheetId="5" hidden="1">'Bil2  '!$A$1:$E$26</definedName>
    <definedName name="Z_7776E5A9_720D_4A7F_AABE_6B4227AB8090_.wvu.PrintTitles" localSheetId="10" hidden="1">'Bil6 '!$1:$1</definedName>
    <definedName name="Z_C8CEDB1B_3B18_41FE_9361_2EB234E2EB8D_.wvu.Cols" localSheetId="13" hidden="1">'Bil9'!$N:$N</definedName>
    <definedName name="Z_C8CEDB1B_3B18_41FE_9361_2EB234E2EB8D_.wvu.PrintArea" localSheetId="14" hidden="1">'Bil 10'!$A$4:$D$73</definedName>
    <definedName name="Z_C8CEDB1B_3B18_41FE_9361_2EB234E2EB8D_.wvu.PrintArea" localSheetId="5" hidden="1">'Bil2  '!$A$1:$E$26</definedName>
    <definedName name="Z_C8CEDB1B_3B18_41FE_9361_2EB234E2EB8D_.wvu.PrintTitles" localSheetId="10" hidden="1">'Bil6 '!$1:$1</definedName>
    <definedName name="Z_DDBC5355_67D5_4453_9390_133C975A34B2_.wvu.FilterData" localSheetId="3" hidden="1">'Bil 1,1 budgetgrupp '!$A$7:$R$63</definedName>
    <definedName name="Z_DDBC5355_67D5_4453_9390_133C975A34B2_.wvu.PrintArea" localSheetId="15" hidden="1">'Bil11 '!$A$1:$F$26</definedName>
    <definedName name="Z_DDBC5355_67D5_4453_9390_133C975A34B2_.wvu.PrintTitles" localSheetId="3" hidden="1">'Bil 1,1 budgetgrupp '!$2:$7</definedName>
    <definedName name="Z_DDBC5355_67D5_4453_9390_133C975A34B2_.wvu.PrintTitles" localSheetId="4" hidden="1">'Bil 1,2 avdekon, chefer'!$1:$6</definedName>
    <definedName name="Z_F60D63BF_56D6_448B_B845_D451B474FE4C_.wvu.FilterData" localSheetId="3" hidden="1">'Bil 1,1 budgetgrupp '!$A$7:$R$63</definedName>
    <definedName name="Z_F60D63BF_56D6_448B_B845_D451B474FE4C_.wvu.PrintArea" localSheetId="15" hidden="1">'Bil11 '!$A$1:$F$26</definedName>
    <definedName name="Z_F60D63BF_56D6_448B_B845_D451B474FE4C_.wvu.PrintTitles" localSheetId="3" hidden="1">'Bil 1,1 budgetgrupp '!$2:$7</definedName>
    <definedName name="Z_F60D63BF_56D6_448B_B845_D451B474FE4C_.wvu.PrintTitles" localSheetId="4" hidden="1">'Bil 1,2 avdekon, chefer'!$1:$6</definedName>
  </definedNames>
  <calcPr calcId="191028"/>
  <customWorkbookViews>
    <customWorkbookView name="Sköld, Eva - Personlig vy" guid="{F60D63BF-56D6-448B-B845-D451B474FE4C}" mergeInterval="0" personalView="1" maximized="1" xWindow="1912" yWindow="-8" windowWidth="1936" windowHeight="1216" tabRatio="965" activeSheetId="12"/>
    <customWorkbookView name="Bylander Pia - Personlig vy" guid="{47BDBE09-379A-4BDC-A9A0-EAE3F6D9E08F}" mergeInterval="0" personalView="1" maximized="1" xWindow="-8" yWindow="-8" windowWidth="1936" windowHeight="1176" tabRatio="965" activeSheetId="11"/>
    <customWorkbookView name="Ingrid Hallberg - Personlig vy" guid="{DDBC5355-67D5-4453-9390-133C975A34B2}" mergeInterval="0" personalView="1" maximized="1" xWindow="-11" yWindow="-11" windowWidth="1942" windowHeight="1042" tabRatio="96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45" l="1"/>
  <c r="B8" i="45"/>
  <c r="B9" i="45"/>
  <c r="B11" i="45"/>
  <c r="B12" i="45"/>
  <c r="B15" i="45"/>
  <c r="B16" i="45"/>
  <c r="B17" i="45"/>
  <c r="B18" i="45"/>
  <c r="B19" i="45"/>
  <c r="B20" i="45"/>
  <c r="E37" i="45"/>
  <c r="E36" i="45"/>
  <c r="D58" i="46"/>
  <c r="C58" i="46"/>
  <c r="E57" i="46"/>
  <c r="F57" i="46" s="1"/>
  <c r="B57" i="46"/>
  <c r="E56" i="46"/>
  <c r="F56" i="46" s="1"/>
  <c r="J64" i="46" s="1"/>
  <c r="B56" i="46"/>
  <c r="E55" i="46"/>
  <c r="G55" i="46" s="1"/>
  <c r="B55" i="46"/>
  <c r="B58" i="46" s="1"/>
  <c r="D52" i="46"/>
  <c r="C52" i="46"/>
  <c r="G51" i="46"/>
  <c r="F51" i="46"/>
  <c r="B51" i="46"/>
  <c r="S50" i="46"/>
  <c r="R50" i="46"/>
  <c r="G50" i="46"/>
  <c r="I50" i="46" s="1"/>
  <c r="Q50" i="46" s="1"/>
  <c r="F50" i="46"/>
  <c r="H50" i="46" s="1"/>
  <c r="B50" i="46"/>
  <c r="G49" i="46"/>
  <c r="I49" i="46" s="1"/>
  <c r="Q49" i="46" s="1"/>
  <c r="F49" i="46"/>
  <c r="H49" i="46" s="1"/>
  <c r="B49" i="46"/>
  <c r="W48" i="46"/>
  <c r="W51" i="46" s="1"/>
  <c r="S48" i="46"/>
  <c r="E48" i="46"/>
  <c r="G48" i="46" s="1"/>
  <c r="B48" i="46"/>
  <c r="T45" i="46"/>
  <c r="C45" i="46"/>
  <c r="X44" i="46"/>
  <c r="W44" i="46"/>
  <c r="E44" i="46"/>
  <c r="D44" i="46"/>
  <c r="B44" i="46" s="1"/>
  <c r="H43" i="46"/>
  <c r="G43" i="46"/>
  <c r="I43" i="46" s="1"/>
  <c r="Q43" i="46" s="1"/>
  <c r="B43" i="46"/>
  <c r="X42" i="46"/>
  <c r="W42" i="46"/>
  <c r="E42" i="46"/>
  <c r="G42" i="46" s="1"/>
  <c r="I42" i="46" s="1"/>
  <c r="Q42" i="46" s="1"/>
  <c r="B42" i="46"/>
  <c r="G41" i="46"/>
  <c r="I41" i="46" s="1"/>
  <c r="F41" i="46"/>
  <c r="H41" i="46" s="1"/>
  <c r="B41" i="46"/>
  <c r="X40" i="46"/>
  <c r="W40" i="46"/>
  <c r="E40" i="46"/>
  <c r="G40" i="46" s="1"/>
  <c r="I40" i="46" s="1"/>
  <c r="Q40" i="46" s="1"/>
  <c r="B40" i="46"/>
  <c r="X39" i="46"/>
  <c r="W39" i="46"/>
  <c r="E39" i="46"/>
  <c r="F39" i="46" s="1"/>
  <c r="H39" i="46" s="1"/>
  <c r="P39" i="46" s="1"/>
  <c r="B39" i="46"/>
  <c r="W38" i="46"/>
  <c r="E38" i="46"/>
  <c r="G38" i="46" s="1"/>
  <c r="B38" i="46"/>
  <c r="T35" i="46"/>
  <c r="D35" i="46"/>
  <c r="C35" i="46"/>
  <c r="X34" i="46"/>
  <c r="W34" i="46"/>
  <c r="E34" i="46"/>
  <c r="G34" i="46" s="1"/>
  <c r="I34" i="46" s="1"/>
  <c r="Q34" i="46" s="1"/>
  <c r="B34" i="46"/>
  <c r="X33" i="46"/>
  <c r="W33" i="46"/>
  <c r="E33" i="46"/>
  <c r="G33" i="46" s="1"/>
  <c r="I33" i="46" s="1"/>
  <c r="Q33" i="46" s="1"/>
  <c r="B33" i="46"/>
  <c r="X32" i="46"/>
  <c r="W32" i="46"/>
  <c r="E32" i="46"/>
  <c r="G32" i="46" s="1"/>
  <c r="I32" i="46" s="1"/>
  <c r="Q32" i="46" s="1"/>
  <c r="B32" i="46"/>
  <c r="X31" i="46"/>
  <c r="W31" i="46"/>
  <c r="E31" i="46"/>
  <c r="G31" i="46" s="1"/>
  <c r="I31" i="46" s="1"/>
  <c r="Q31" i="46" s="1"/>
  <c r="B31" i="46"/>
  <c r="G30" i="46"/>
  <c r="I30" i="46" s="1"/>
  <c r="F30" i="46"/>
  <c r="H30" i="46" s="1"/>
  <c r="B30" i="46"/>
  <c r="X29" i="46"/>
  <c r="W29" i="46"/>
  <c r="E29" i="46"/>
  <c r="G29" i="46" s="1"/>
  <c r="I29" i="46" s="1"/>
  <c r="B29" i="46"/>
  <c r="W28" i="46"/>
  <c r="E28" i="46"/>
  <c r="F28" i="46" s="1"/>
  <c r="B28" i="46"/>
  <c r="S51" i="46" l="1"/>
  <c r="F40" i="46"/>
  <c r="H40" i="46" s="1"/>
  <c r="P40" i="46" s="1"/>
  <c r="B45" i="46"/>
  <c r="X35" i="46"/>
  <c r="L51" i="46"/>
  <c r="T50" i="46" s="1"/>
  <c r="T51" i="46" s="1"/>
  <c r="W45" i="46"/>
  <c r="B35" i="46"/>
  <c r="F31" i="46"/>
  <c r="H31" i="46" s="1"/>
  <c r="P31" i="46" s="1"/>
  <c r="G44" i="46"/>
  <c r="I44" i="46" s="1"/>
  <c r="Q44" i="46" s="1"/>
  <c r="Q29" i="46"/>
  <c r="C59" i="46"/>
  <c r="F42" i="46"/>
  <c r="H42" i="46" s="1"/>
  <c r="P42" i="46" s="1"/>
  <c r="D45" i="46"/>
  <c r="D59" i="46" s="1"/>
  <c r="G56" i="46"/>
  <c r="K56" i="46" s="1"/>
  <c r="G52" i="46"/>
  <c r="I48" i="46"/>
  <c r="F38" i="46"/>
  <c r="X45" i="46"/>
  <c r="M43" i="46"/>
  <c r="N43" i="46" s="1"/>
  <c r="B52" i="46"/>
  <c r="B59" i="46" s="1"/>
  <c r="L52" i="46"/>
  <c r="M51" i="46"/>
  <c r="N51" i="46" s="1"/>
  <c r="P49" i="46"/>
  <c r="W35" i="46"/>
  <c r="W54" i="46" s="1"/>
  <c r="F44" i="46"/>
  <c r="H44" i="46" s="1"/>
  <c r="M50" i="46"/>
  <c r="N50" i="46" s="1"/>
  <c r="P50" i="46"/>
  <c r="F34" i="46"/>
  <c r="H34" i="46" s="1"/>
  <c r="F48" i="46"/>
  <c r="H28" i="46"/>
  <c r="I38" i="46"/>
  <c r="F55" i="46"/>
  <c r="G39" i="46"/>
  <c r="I39" i="46" s="1"/>
  <c r="Q39" i="46" s="1"/>
  <c r="F32" i="46"/>
  <c r="H32" i="46" s="1"/>
  <c r="G57" i="46"/>
  <c r="G28" i="46"/>
  <c r="F29" i="46"/>
  <c r="H29" i="46" s="1"/>
  <c r="F33" i="46"/>
  <c r="H33" i="46" s="1"/>
  <c r="X54" i="46" l="1"/>
  <c r="U50" i="46"/>
  <c r="S58" i="46"/>
  <c r="S42" i="46" s="1"/>
  <c r="K42" i="46" s="1"/>
  <c r="K58" i="46"/>
  <c r="G58" i="46"/>
  <c r="P33" i="46"/>
  <c r="P29" i="46"/>
  <c r="I52" i="46"/>
  <c r="Q48" i="46"/>
  <c r="Q51" i="46" s="1"/>
  <c r="I28" i="46"/>
  <c r="G35" i="46"/>
  <c r="F52" i="46"/>
  <c r="H48" i="46"/>
  <c r="P32" i="46"/>
  <c r="P34" i="46"/>
  <c r="J57" i="46"/>
  <c r="F58" i="46"/>
  <c r="J55" i="46"/>
  <c r="S29" i="46"/>
  <c r="K29" i="46" s="1"/>
  <c r="S34" i="46"/>
  <c r="K34" i="46" s="1"/>
  <c r="S38" i="46"/>
  <c r="Q38" i="46"/>
  <c r="Q45" i="46" s="1"/>
  <c r="I45" i="46"/>
  <c r="S44" i="46"/>
  <c r="K44" i="46" s="1"/>
  <c r="G45" i="46"/>
  <c r="H38" i="46"/>
  <c r="F45" i="46"/>
  <c r="H35" i="46"/>
  <c r="P28" i="46"/>
  <c r="S31" i="46"/>
  <c r="K31" i="46" s="1"/>
  <c r="F35" i="46"/>
  <c r="P44" i="46"/>
  <c r="S40" i="46"/>
  <c r="K40" i="46" s="1"/>
  <c r="G59" i="46" l="1"/>
  <c r="S33" i="46"/>
  <c r="K33" i="46" s="1"/>
  <c r="S28" i="46"/>
  <c r="S32" i="46"/>
  <c r="K32" i="46" s="1"/>
  <c r="S30" i="46"/>
  <c r="K30" i="46" s="1"/>
  <c r="S39" i="46"/>
  <c r="K39" i="46" s="1"/>
  <c r="K45" i="46" s="1"/>
  <c r="J49" i="46"/>
  <c r="J58" i="46"/>
  <c r="H52" i="46"/>
  <c r="P48" i="46"/>
  <c r="Q63" i="46"/>
  <c r="I35" i="46"/>
  <c r="Q28" i="46"/>
  <c r="Q35" i="46" s="1"/>
  <c r="P35" i="46"/>
  <c r="P38" i="46"/>
  <c r="H45" i="46"/>
  <c r="F59" i="46"/>
  <c r="S35" i="46" l="1"/>
  <c r="S45" i="46"/>
  <c r="K35" i="46"/>
  <c r="P51" i="46"/>
  <c r="P45" i="46"/>
  <c r="J32" i="46"/>
  <c r="J31" i="46"/>
  <c r="J39" i="46"/>
  <c r="J28" i="46"/>
  <c r="J34" i="46"/>
  <c r="J48" i="46"/>
  <c r="J44" i="46"/>
  <c r="J30" i="46"/>
  <c r="M30" i="46" s="1"/>
  <c r="N30" i="46" s="1"/>
  <c r="J42" i="46"/>
  <c r="J41" i="46"/>
  <c r="M41" i="46" s="1"/>
  <c r="N41" i="46" s="1"/>
  <c r="J38" i="46"/>
  <c r="J40" i="46"/>
  <c r="J29" i="46"/>
  <c r="J33" i="46"/>
  <c r="R49" i="46"/>
  <c r="M49" i="46"/>
  <c r="N49" i="46" s="1"/>
  <c r="R44" i="46" l="1"/>
  <c r="U44" i="46" s="1"/>
  <c r="M44" i="46"/>
  <c r="N44" i="46" s="1"/>
  <c r="J52" i="46"/>
  <c r="R48" i="46"/>
  <c r="M48" i="46"/>
  <c r="R33" i="46"/>
  <c r="U33" i="46" s="1"/>
  <c r="M33" i="46"/>
  <c r="N33" i="46" s="1"/>
  <c r="R31" i="46"/>
  <c r="U31" i="46" s="1"/>
  <c r="M31" i="46"/>
  <c r="N31" i="46" s="1"/>
  <c r="J45" i="46"/>
  <c r="R38" i="46"/>
  <c r="M38" i="46"/>
  <c r="R42" i="46"/>
  <c r="U42" i="46" s="1"/>
  <c r="M42" i="46"/>
  <c r="N42" i="46" s="1"/>
  <c r="R34" i="46"/>
  <c r="U34" i="46" s="1"/>
  <c r="M34" i="46"/>
  <c r="N34" i="46" s="1"/>
  <c r="J35" i="46"/>
  <c r="R28" i="46"/>
  <c r="M28" i="46"/>
  <c r="R39" i="46"/>
  <c r="U39" i="46" s="1"/>
  <c r="M39" i="46"/>
  <c r="N39" i="46" s="1"/>
  <c r="R29" i="46"/>
  <c r="U29" i="46" s="1"/>
  <c r="M29" i="46"/>
  <c r="N29" i="46" s="1"/>
  <c r="R32" i="46"/>
  <c r="U32" i="46" s="1"/>
  <c r="M32" i="46"/>
  <c r="N32" i="46" s="1"/>
  <c r="R40" i="46"/>
  <c r="U40" i="46" s="1"/>
  <c r="M40" i="46"/>
  <c r="N40" i="46" s="1"/>
  <c r="N28" i="46" l="1"/>
  <c r="N35" i="46" s="1"/>
  <c r="M35" i="46"/>
  <c r="R35" i="46"/>
  <c r="U35" i="46" s="1"/>
  <c r="U28" i="46"/>
  <c r="N48" i="46"/>
  <c r="N52" i="46" s="1"/>
  <c r="M52" i="46"/>
  <c r="R45" i="46"/>
  <c r="U45" i="46" s="1"/>
  <c r="U38" i="46"/>
  <c r="R51" i="46"/>
  <c r="U48" i="46"/>
  <c r="N38" i="46"/>
  <c r="N45" i="46" s="1"/>
  <c r="M45" i="46"/>
  <c r="R58" i="46" l="1"/>
  <c r="U51" i="46"/>
  <c r="N61" i="46"/>
  <c r="N59" i="46"/>
  <c r="C51" i="39" l="1"/>
  <c r="C49" i="39"/>
  <c r="E33" i="45"/>
  <c r="F33" i="45" s="1"/>
  <c r="B10" i="45" s="1"/>
  <c r="F30" i="45"/>
  <c r="F31" i="45"/>
  <c r="F32" i="45"/>
  <c r="F34" i="45"/>
  <c r="F35" i="45"/>
  <c r="F36" i="45"/>
  <c r="B13" i="45" s="1"/>
  <c r="B22" i="45" s="1"/>
  <c r="D22" i="45" s="1"/>
  <c r="E22" i="45" s="1"/>
  <c r="F37" i="45"/>
  <c r="B14" i="45" s="1"/>
  <c r="F38" i="45"/>
  <c r="F39" i="45"/>
  <c r="F40" i="45"/>
  <c r="F41" i="45"/>
  <c r="F42" i="45"/>
  <c r="F43" i="45"/>
  <c r="C21" i="45"/>
  <c r="C22" i="45"/>
  <c r="B21" i="45"/>
  <c r="D21" i="45" s="1"/>
  <c r="E21" i="45" s="1"/>
  <c r="C50" i="39"/>
  <c r="F64" i="38"/>
  <c r="E64" i="38"/>
  <c r="C41" i="39"/>
  <c r="C33" i="39"/>
  <c r="B33" i="39"/>
  <c r="C24" i="39"/>
  <c r="B24" i="39"/>
  <c r="C12" i="39"/>
  <c r="C34" i="39" s="1"/>
  <c r="B12" i="39"/>
  <c r="B34" i="39" s="1"/>
  <c r="C79" i="38"/>
  <c r="E34" i="41"/>
  <c r="F44" i="45" l="1"/>
  <c r="F69" i="41"/>
  <c r="F71" i="41" s="1"/>
  <c r="F48" i="41"/>
  <c r="F50" i="41" s="1"/>
  <c r="O19" i="41"/>
  <c r="O21" i="41" s="1"/>
  <c r="P23" i="41"/>
  <c r="P25" i="41" s="1"/>
  <c r="O34" i="41"/>
  <c r="P37" i="41"/>
  <c r="Q46" i="41"/>
  <c r="P50" i="41"/>
  <c r="P59" i="41"/>
  <c r="P61" i="41"/>
  <c r="P62" i="41"/>
  <c r="P71" i="41"/>
  <c r="C23" i="45" l="1"/>
  <c r="D20" i="45"/>
  <c r="E20" i="45" s="1"/>
  <c r="D19" i="45"/>
  <c r="E19" i="45" s="1"/>
  <c r="D18" i="45"/>
  <c r="E18" i="45" s="1"/>
  <c r="D17" i="45"/>
  <c r="E17" i="45" s="1"/>
  <c r="D16" i="45"/>
  <c r="E16" i="45" s="1"/>
  <c r="D15" i="45"/>
  <c r="E15" i="45" s="1"/>
  <c r="D14" i="45"/>
  <c r="E14" i="45" s="1"/>
  <c r="D13" i="45"/>
  <c r="E13" i="45" s="1"/>
  <c r="D12" i="45"/>
  <c r="E12" i="45" s="1"/>
  <c r="D11" i="45"/>
  <c r="E11" i="45" s="1"/>
  <c r="D10" i="45"/>
  <c r="E10" i="45" s="1"/>
  <c r="D9" i="45"/>
  <c r="D8" i="45"/>
  <c r="E8" i="45" s="1"/>
  <c r="D7" i="45"/>
  <c r="E7" i="45" s="1"/>
  <c r="D23" i="45" l="1"/>
  <c r="E23" i="45" s="1"/>
  <c r="E9" i="45"/>
  <c r="R13" i="4" l="1"/>
  <c r="R10" i="4"/>
  <c r="R11" i="4" s="1"/>
  <c r="E37" i="43" l="1"/>
  <c r="D37" i="43"/>
  <c r="C37" i="43"/>
  <c r="H36" i="43"/>
  <c r="F36" i="43"/>
  <c r="H35" i="43"/>
  <c r="F35" i="43"/>
  <c r="H34" i="43"/>
  <c r="F34" i="43"/>
  <c r="T79" i="41"/>
  <c r="J71" i="41"/>
  <c r="AA67" i="41"/>
  <c r="I65" i="41"/>
  <c r="H65" i="41"/>
  <c r="V63" i="41"/>
  <c r="AB61" i="41"/>
  <c r="AB63" i="41" s="1"/>
  <c r="V57" i="41"/>
  <c r="V59" i="41" s="1"/>
  <c r="V52" i="41"/>
  <c r="V54" i="41" s="1"/>
  <c r="AB48" i="41"/>
  <c r="AB50" i="41" s="1"/>
  <c r="V48" i="41"/>
  <c r="V50" i="41" s="1"/>
  <c r="J48" i="41"/>
  <c r="J50" i="41" s="1"/>
  <c r="AA40" i="41"/>
  <c r="AA34" i="41"/>
  <c r="U34" i="41"/>
  <c r="H34" i="41"/>
  <c r="I34" i="41" s="1"/>
  <c r="AA30" i="41"/>
  <c r="AA32" i="41" s="1"/>
  <c r="J23" i="41"/>
  <c r="J25" i="41" s="1"/>
  <c r="U19" i="41"/>
  <c r="U21" i="41" s="1"/>
  <c r="I19" i="41"/>
  <c r="I21" i="41" s="1"/>
  <c r="AB12" i="41"/>
  <c r="C40" i="39"/>
  <c r="B40" i="39"/>
  <c r="E57" i="38"/>
  <c r="D54" i="38"/>
  <c r="C54" i="38"/>
  <c r="F37" i="43" l="1"/>
  <c r="H48" i="41"/>
  <c r="H37" i="43"/>
  <c r="C66" i="39" l="1"/>
  <c r="C53" i="39"/>
  <c r="C47" i="39"/>
  <c r="I69" i="38"/>
  <c r="I43" i="38"/>
  <c r="L111" i="38"/>
  <c r="L110" i="38"/>
  <c r="L109" i="38"/>
  <c r="L108" i="38"/>
  <c r="L107" i="38"/>
  <c r="L106" i="38"/>
  <c r="L105" i="38"/>
  <c r="L104" i="38"/>
  <c r="L103" i="38"/>
  <c r="L102" i="38"/>
  <c r="L101" i="38"/>
  <c r="L100" i="38"/>
  <c r="L99" i="38"/>
  <c r="L98" i="38"/>
  <c r="L97" i="38"/>
  <c r="L96" i="38"/>
  <c r="L95" i="38"/>
  <c r="L94" i="38"/>
  <c r="L93" i="38"/>
  <c r="L92" i="38"/>
  <c r="L91" i="38"/>
  <c r="L90" i="38"/>
  <c r="L89" i="38"/>
  <c r="L88" i="38"/>
  <c r="L87" i="38"/>
  <c r="L86" i="38"/>
  <c r="L85" i="38"/>
  <c r="L84" i="38"/>
  <c r="D64" i="38"/>
  <c r="C64" i="38"/>
  <c r="F57" i="38"/>
  <c r="C57" i="38"/>
  <c r="B56" i="38"/>
  <c r="F54" i="38"/>
  <c r="E54" i="38"/>
  <c r="F47" i="38"/>
  <c r="D47" i="38"/>
  <c r="D57" i="38" s="1"/>
  <c r="G26" i="38"/>
  <c r="F26" i="38"/>
  <c r="C26" i="38"/>
  <c r="B24" i="38"/>
  <c r="C67" i="39" l="1"/>
  <c r="F6" i="4" l="1"/>
  <c r="F5" i="5"/>
  <c r="J27" i="5" l="1"/>
  <c r="B15" i="5" l="1"/>
  <c r="C14" i="5"/>
  <c r="D14" i="5"/>
  <c r="I14" i="5"/>
  <c r="B14" i="5"/>
  <c r="D33" i="5" l="1"/>
  <c r="N33" i="5"/>
  <c r="C33" i="5"/>
  <c r="D32" i="5"/>
  <c r="K32" i="5"/>
  <c r="C32" i="5"/>
  <c r="D29" i="5"/>
  <c r="K29" i="5"/>
  <c r="D30" i="5"/>
  <c r="K30" i="5"/>
  <c r="C30" i="5"/>
  <c r="C29" i="5"/>
  <c r="D27" i="5"/>
  <c r="K27" i="5"/>
  <c r="C27" i="5"/>
  <c r="D26" i="5"/>
  <c r="J26" i="5"/>
  <c r="C26" i="5"/>
  <c r="D23" i="5"/>
  <c r="J23" i="5"/>
  <c r="D24" i="5"/>
  <c r="J24" i="5"/>
  <c r="D25" i="5"/>
  <c r="J25" i="5"/>
  <c r="C24" i="5"/>
  <c r="C25" i="5"/>
  <c r="C23" i="5"/>
  <c r="D21" i="5"/>
  <c r="J21" i="5"/>
  <c r="D22" i="5"/>
  <c r="J22" i="5"/>
  <c r="C22" i="5"/>
  <c r="C21" i="5"/>
  <c r="D18" i="5"/>
  <c r="J18" i="5"/>
  <c r="D19" i="5"/>
  <c r="J19" i="5"/>
  <c r="D20" i="5"/>
  <c r="J20" i="5"/>
  <c r="C19" i="5"/>
  <c r="C20" i="5"/>
  <c r="C18" i="5"/>
  <c r="D17" i="5"/>
  <c r="J17" i="5"/>
  <c r="C17" i="5"/>
  <c r="D16" i="5"/>
  <c r="I16" i="5"/>
  <c r="C16" i="5"/>
  <c r="I15" i="5"/>
  <c r="D15" i="5"/>
  <c r="C15" i="5"/>
  <c r="I12" i="5"/>
  <c r="I13" i="5"/>
  <c r="C13" i="5"/>
  <c r="C12" i="5"/>
  <c r="D11" i="5"/>
  <c r="H11" i="5"/>
  <c r="C11" i="5"/>
  <c r="H10" i="5"/>
  <c r="D10" i="5"/>
  <c r="C10" i="5"/>
  <c r="H9" i="5"/>
  <c r="H8" i="5"/>
  <c r="C9" i="5"/>
  <c r="C8" i="5"/>
  <c r="D7" i="5"/>
  <c r="C7" i="5"/>
  <c r="G7" i="5"/>
  <c r="C4" i="5"/>
  <c r="C12" i="9" l="1"/>
  <c r="B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Hallberg</author>
    <author>Hallberg Ingrid</author>
  </authors>
  <commentList>
    <comment ref="E7" authorId="0" shapeId="0" xr:uid="{00000000-0006-0000-0300-000001000000}">
      <text>
        <r>
          <rPr>
            <b/>
            <sz val="9"/>
            <color indexed="81"/>
            <rFont val="Tahoma"/>
            <family val="2"/>
          </rPr>
          <t xml:space="preserve">EKO:
</t>
        </r>
        <r>
          <rPr>
            <sz val="9"/>
            <color indexed="81"/>
            <rFont val="Tahoma"/>
            <family val="2"/>
          </rPr>
          <t xml:space="preserve">Normalt den tid aktivitetens ska vara färdigställd.
För vissa aktiviteter visas när den påbörjas då sluttid inte är möjlig att schemalägga.
</t>
        </r>
      </text>
    </comment>
    <comment ref="C19" authorId="0" shapeId="0" xr:uid="{00000000-0006-0000-0300-000002000000}">
      <text>
        <r>
          <rPr>
            <b/>
            <sz val="9"/>
            <color indexed="81"/>
            <rFont val="Tahoma"/>
            <family val="2"/>
          </rPr>
          <t>EKO:</t>
        </r>
        <r>
          <rPr>
            <sz val="9"/>
            <color indexed="81"/>
            <rFont val="Tahoma"/>
            <family val="2"/>
          </rPr>
          <t xml:space="preserve">
Data Tillgängligt för EKO dagen efter</t>
        </r>
      </text>
    </comment>
    <comment ref="C20" authorId="0" shapeId="0" xr:uid="{00000000-0006-0000-0300-000003000000}">
      <text>
        <r>
          <rPr>
            <b/>
            <sz val="9"/>
            <color indexed="81"/>
            <rFont val="Tahoma"/>
            <family val="2"/>
          </rPr>
          <t>EKO:</t>
        </r>
        <r>
          <rPr>
            <sz val="9"/>
            <color indexed="81"/>
            <rFont val="Tahoma"/>
            <family val="2"/>
          </rPr>
          <t xml:space="preserve">
Datum tillgängligt för EKO dagen efter
</t>
        </r>
      </text>
    </comment>
    <comment ref="C24" authorId="1" shapeId="0" xr:uid="{00000000-0006-0000-0300-000004000000}">
      <text>
        <r>
          <rPr>
            <sz val="9"/>
            <color indexed="81"/>
            <rFont val="Tahoma"/>
            <family val="2"/>
          </rPr>
          <t xml:space="preserve"> påsklov 14-23/4
</t>
        </r>
      </text>
    </comment>
    <comment ref="C30" authorId="1" shapeId="0" xr:uid="{00000000-0006-0000-0300-000005000000}">
      <text>
        <r>
          <rPr>
            <sz val="9"/>
            <color indexed="81"/>
            <rFont val="Tahoma"/>
            <family val="2"/>
          </rPr>
          <t xml:space="preserve">EKO:
Påminn om avstämning enl prognosbilaga 9
</t>
        </r>
      </text>
    </comment>
    <comment ref="K58" authorId="0" shapeId="0" xr:uid="{00000000-0006-0000-0300-000007000000}">
      <text>
        <r>
          <rPr>
            <b/>
            <sz val="9"/>
            <color indexed="81"/>
            <rFont val="Tahoma"/>
            <family val="2"/>
          </rPr>
          <t>vanl datum 11/6 men försenat 2020 p g a pendemi o ändringar i VÄB</t>
        </r>
      </text>
    </comment>
    <comment ref="C60" authorId="0" shapeId="0" xr:uid="{00000000-0006-0000-0300-000008000000}">
      <text>
        <r>
          <rPr>
            <b/>
            <sz val="9"/>
            <color indexed="81"/>
            <rFont val="Tahoma"/>
            <family val="2"/>
          </rPr>
          <t>EKO:</t>
        </r>
        <r>
          <rPr>
            <sz val="9"/>
            <color indexed="81"/>
            <rFont val="Tahoma"/>
            <family val="2"/>
          </rPr>
          <t xml:space="preserve">
Sedan noll 100/200 per fak- Pia, Eva, Ingrid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 Hallberg</author>
    <author>Hallberg Ingrid</author>
  </authors>
  <commentList>
    <comment ref="E6" authorId="0" shapeId="0" xr:uid="{00000000-0006-0000-0400-000001000000}">
      <text>
        <r>
          <rPr>
            <b/>
            <sz val="9"/>
            <color indexed="81"/>
            <rFont val="Tahoma"/>
            <family val="2"/>
          </rPr>
          <t xml:space="preserve">EKO:
</t>
        </r>
        <r>
          <rPr>
            <sz val="9"/>
            <color indexed="81"/>
            <rFont val="Tahoma"/>
            <family val="2"/>
          </rPr>
          <t xml:space="preserve">Normalt den tid aktivitetens ska vara färdigställd.
För vissa aktiviteter visas när den påbörjas då sluttid inte är möjlig att schemalägga.
</t>
        </r>
      </text>
    </comment>
    <comment ref="C8" authorId="0" shapeId="0" xr:uid="{00000000-0006-0000-0400-000002000000}">
      <text>
        <r>
          <rPr>
            <b/>
            <sz val="9"/>
            <color indexed="81"/>
            <rFont val="Tahoma"/>
            <family val="2"/>
          </rPr>
          <t>EKO:</t>
        </r>
        <r>
          <rPr>
            <sz val="9"/>
            <color indexed="81"/>
            <rFont val="Tahoma"/>
            <family val="2"/>
          </rPr>
          <t xml:space="preserve">
Data Tillgängligt för EKO dagen efter</t>
        </r>
      </text>
    </comment>
    <comment ref="C9" authorId="0" shapeId="0" xr:uid="{00000000-0006-0000-0400-000003000000}">
      <text>
        <r>
          <rPr>
            <b/>
            <sz val="9"/>
            <color indexed="81"/>
            <rFont val="Tahoma"/>
            <family val="2"/>
          </rPr>
          <t>EKO:</t>
        </r>
        <r>
          <rPr>
            <sz val="9"/>
            <color indexed="81"/>
            <rFont val="Tahoma"/>
            <family val="2"/>
          </rPr>
          <t xml:space="preserve">
Datum tillgängligt för EKO dagen efter
</t>
        </r>
      </text>
    </comment>
    <comment ref="C15" authorId="1" shapeId="0" xr:uid="{00000000-0006-0000-0400-000004000000}">
      <text>
        <r>
          <rPr>
            <sz val="9"/>
            <color indexed="81"/>
            <rFont val="Tahoma"/>
            <family val="2"/>
          </rPr>
          <t xml:space="preserve">EKO:
Påminn om avstämning enl prognosbilaga 9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Ingrid Hallberg</author>
  </authors>
  <commentList>
    <comment ref="C90" authorId="0" shapeId="0" xr:uid="{BB2523F3-69F5-4F26-A1AD-BF54F8BFD6F0}">
      <text>
        <r>
          <rPr>
            <sz val="9"/>
            <color indexed="81"/>
            <rFont val="Tahoma"/>
            <family val="2"/>
          </rPr>
          <t xml:space="preserve">Exakt belopp 6 682 tkr enl regl brev 2024, men i prognos används fortsatt uppräknat belopp fr fg år enligt budget p g a liten diff.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Ingrid Hallberg</author>
  </authors>
  <commentList>
    <comment ref="V23" authorId="0" shapeId="0" xr:uid="{02FBE906-94D8-4FFE-A532-7F2E91B62C2C}">
      <text>
        <r>
          <rPr>
            <b/>
            <sz val="9"/>
            <color indexed="81"/>
            <rFont val="Tahoma"/>
            <family val="2"/>
          </rPr>
          <t>OMV allt ihop?</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Ingrid Hallberg</author>
  </authors>
  <commentList>
    <comment ref="C30" authorId="0" shapeId="0" xr:uid="{00000000-0006-0000-1100-000001000000}">
      <text>
        <r>
          <rPr>
            <b/>
            <sz val="9"/>
            <color indexed="81"/>
            <rFont val="Tahoma"/>
            <family val="2"/>
          </rPr>
          <t>OBS! bara vissa I o K ska budgeteras på budgetkonton. Övriga på aktuellt konto</t>
        </r>
        <r>
          <rPr>
            <sz val="9"/>
            <color indexed="81"/>
            <rFont val="Tahoma"/>
            <family val="2"/>
          </rPr>
          <t xml:space="preserve">
</t>
        </r>
      </text>
    </comment>
  </commentList>
</comments>
</file>

<file path=xl/sharedStrings.xml><?xml version="1.0" encoding="utf-8"?>
<sst xmlns="http://schemas.openxmlformats.org/spreadsheetml/2006/main" count="1453" uniqueCount="933">
  <si>
    <t>MITTUNIVERSITETET</t>
  </si>
  <si>
    <t>Ekonomiavdelningen</t>
  </si>
  <si>
    <t>Revideringar enl kolumn A nedan</t>
  </si>
  <si>
    <t>Reviderad</t>
  </si>
  <si>
    <r>
      <t xml:space="preserve">Innehållsförteckning prognosbilagor 2024, </t>
    </r>
    <r>
      <rPr>
        <sz val="10"/>
        <color rgb="FF000000"/>
        <rFont val="Arial"/>
        <family val="2"/>
      </rPr>
      <t>Dnr MIUN 2024/XXX</t>
    </r>
  </si>
  <si>
    <t>Kommentar</t>
  </si>
  <si>
    <t xml:space="preserve">Revideringar </t>
  </si>
  <si>
    <t>Process</t>
  </si>
  <si>
    <t>Budget- och prognosprocesser</t>
  </si>
  <si>
    <t>Flöde Hypergene</t>
  </si>
  <si>
    <t>Bilaga 1.1</t>
  </si>
  <si>
    <t>Tidplan Budgetgrupp</t>
  </si>
  <si>
    <t>Bilaga 1.2</t>
  </si>
  <si>
    <t>Tidplan avd. ekonomer och chefer (delar av tidplan bil 1.1) inkl överblicksbild tider</t>
  </si>
  <si>
    <t>Bilaga 2</t>
  </si>
  <si>
    <t>Prognosvärden, personalkostnader</t>
  </si>
  <si>
    <t>Bilaga 3a, 3b</t>
  </si>
  <si>
    <t>Budgetvärden lokaler, kontorsprocent</t>
  </si>
  <si>
    <t>Bilaga 4</t>
  </si>
  <si>
    <t>Strategisk resurs (utgår budget 2020)</t>
  </si>
  <si>
    <t>Bilaga 5</t>
  </si>
  <si>
    <t>Budgetvärden kärnverksamhet, anslagsfinansierad grundutbildning (GU)</t>
  </si>
  <si>
    <t>Bilaga 6</t>
  </si>
  <si>
    <t>Budgetvärden kärnverksamhet, anslagsfinansierad forskning (FO)</t>
  </si>
  <si>
    <t>Bilaga 7</t>
  </si>
  <si>
    <t>Särskilda satsningar anslag samt bidrag via Kammarkollegiet ( Anslag 2:64, 2:65, 2:67)</t>
  </si>
  <si>
    <t>Bilaga 8</t>
  </si>
  <si>
    <t>Budgetvärden ramar FÖRV</t>
  </si>
  <si>
    <t>Bilaga 9</t>
  </si>
  <si>
    <t>Budgetvärden overheadprocent kärnverksamhet samt universitetesgemensam stödverksamhet per fakultet</t>
  </si>
  <si>
    <t>Bilaga 10</t>
  </si>
  <si>
    <t>Investeringar, definition och vilka investeringar som budgeteras/bokförs var</t>
  </si>
  <si>
    <t>Bilaga 11</t>
  </si>
  <si>
    <t>Mall Underlag Interna överenskommelser</t>
  </si>
  <si>
    <t>Bilaga 12</t>
  </si>
  <si>
    <t>Specifikation av 9-konton för kontering interna intäkter inkl samfinansiering inkl nettningsnivå</t>
  </si>
  <si>
    <t>Bilaga 13</t>
  </si>
  <si>
    <t>Checklista avstämning slutlig budget/prognos i Hypergene</t>
  </si>
  <si>
    <t>Bilaga 14</t>
  </si>
  <si>
    <t>Budgetkonton Hypergene fr o m 2018</t>
  </si>
  <si>
    <t>För budget:</t>
  </si>
  <si>
    <t>Separat bilaga Mall Investeringsäskande Excel som underlag för registrering i Hypergene- ligger under EKO/eko_delat/. Används vid behov</t>
  </si>
  <si>
    <t>OBS! Påminn om Excelmallen räknar schablonavskrivningskostnad från ht resp vt. Hypergene från anskaffningsmånad.</t>
  </si>
  <si>
    <t>Separat bilaga Mall beräkning kontorsprocent- ligger på weben under EKO/Budget o Prognos samt under EKO/eko_delat/Rutiner och mallar/Kontorsprocent</t>
  </si>
  <si>
    <t>Separat Excelfil med areor lokaler från CAMP vanligtvis under EKO/eko_delat/Rutiner och mallar/Budget och prognos/Budget 2022</t>
  </si>
  <si>
    <t xml:space="preserve"> OBS! för budget 2021 kontaktas CAMPs avdelningsekonom för specifikationer</t>
  </si>
  <si>
    <t>Separat Excel fil för ytterligare investeringsprognos ytterligare 4 år utöver budgetåret (till flerårsbudget)</t>
  </si>
  <si>
    <t>EKO/ eko_delat/ 1 Planerings- och uppföljningsprocessen/ 1.2 Stöd- och kärnverksamheten/ Budget 2022/ Investeringsprognos flera år.</t>
  </si>
  <si>
    <t>Processbeskrivning för budget och prognos i Hypergene</t>
  </si>
  <si>
    <t>Not 1) Budget</t>
  </si>
  <si>
    <t>Not 2) Prognos</t>
  </si>
  <si>
    <t>Svart = Tidplan Prognos</t>
  </si>
  <si>
    <t>Bilaga 1:1</t>
  </si>
  <si>
    <t>Vita celler tider fr fg år</t>
  </si>
  <si>
    <t>INTERN EKO TIDPLAN PROGNOS  2024 för budgetgrupp</t>
  </si>
  <si>
    <t>Gula celler tider/ motsv veckodagar fr fg år</t>
  </si>
  <si>
    <t>Gröna celler klara för Prognos</t>
  </si>
  <si>
    <t>länkas till bila 1.2</t>
  </si>
  <si>
    <t>Ansvarig/</t>
  </si>
  <si>
    <t>Art</t>
  </si>
  <si>
    <t>Vecka</t>
  </si>
  <si>
    <t>Aktivitet</t>
  </si>
  <si>
    <t>Avser</t>
  </si>
  <si>
    <t>Kl</t>
  </si>
  <si>
    <t>Dec-Jan</t>
  </si>
  <si>
    <t>Feb</t>
  </si>
  <si>
    <t>Mar</t>
  </si>
  <si>
    <t>Apr</t>
  </si>
  <si>
    <t>Maj</t>
  </si>
  <si>
    <t>Juni</t>
  </si>
  <si>
    <t>Jul</t>
  </si>
  <si>
    <t>Aug</t>
  </si>
  <si>
    <t>Sep</t>
  </si>
  <si>
    <t>Okt</t>
  </si>
  <si>
    <t>Nov</t>
  </si>
  <si>
    <t>Dec</t>
  </si>
  <si>
    <t>B/P</t>
  </si>
  <si>
    <t>Första planering prognosarbete våren</t>
  </si>
  <si>
    <t>Ingrid</t>
  </si>
  <si>
    <t>nov</t>
  </si>
  <si>
    <t>X</t>
  </si>
  <si>
    <t>Första planeringsmöte prognosarbete våren samt prel budgettidplan höst</t>
  </si>
  <si>
    <t>Budgetgrupp</t>
  </si>
  <si>
    <t>8/12</t>
  </si>
  <si>
    <t>möte kallat 230929</t>
  </si>
  <si>
    <t>Ytt avstämningsmöte efter remiss</t>
  </si>
  <si>
    <t>Ingird, Eva S, Pia, Tobias K</t>
  </si>
  <si>
    <t>9-10</t>
  </si>
  <si>
    <t>19/12</t>
  </si>
  <si>
    <t>Planeringsmöte systemadm ULS</t>
  </si>
  <si>
    <t>Ingrid, Carina, Kenneth</t>
  </si>
  <si>
    <t>10-11</t>
  </si>
  <si>
    <t>21/12</t>
  </si>
  <si>
    <t>Möte gällande procentsatser löneökning för Prognos- EKO/HR</t>
  </si>
  <si>
    <t>Ingrid, Bea, Camilla, Helena, Niklas</t>
  </si>
  <si>
    <t>Slutlig planering prognosarbete; tidplan, anv o bil. Skypemöte</t>
  </si>
  <si>
    <t>budgetgrupp inkl Anna L</t>
  </si>
  <si>
    <t>19/2</t>
  </si>
  <si>
    <t>US Åsred mm</t>
  </si>
  <si>
    <t>Grunddata prognos uppdateras Hypergene - maskinell o manuell indata</t>
  </si>
  <si>
    <t>Ingrid, Bea</t>
  </si>
  <si>
    <t>v8-9</t>
  </si>
  <si>
    <t>Eventuellt Justerade takbelopp avdelningar (inom fak)</t>
  </si>
  <si>
    <t>Pia, Eva</t>
  </si>
  <si>
    <t>v9-10</t>
  </si>
  <si>
    <t>Deadline EKOs budgetgrupp revideringar i bilagor och anvisningar</t>
  </si>
  <si>
    <t>budgetgrupp</t>
  </si>
  <si>
    <t>Uppstartsmöte prognosarbete - Teams</t>
  </si>
  <si>
    <t>samtliga</t>
  </si>
  <si>
    <t>29/2</t>
  </si>
  <si>
    <t>Möte kallat i dec 2023</t>
  </si>
  <si>
    <r>
      <t xml:space="preserve">Deadline </t>
    </r>
    <r>
      <rPr>
        <b/>
        <u/>
        <sz val="9"/>
        <rFont val="Arial"/>
        <family val="2"/>
      </rPr>
      <t>registrering</t>
    </r>
    <r>
      <rPr>
        <b/>
        <sz val="9"/>
        <rFont val="Arial"/>
        <family val="2"/>
      </rPr>
      <t xml:space="preserve"> tjänsteplanering </t>
    </r>
    <r>
      <rPr>
        <b/>
        <u/>
        <sz val="9"/>
        <rFont val="Arial"/>
        <family val="2"/>
      </rPr>
      <t xml:space="preserve">i </t>
    </r>
    <r>
      <rPr>
        <b/>
        <sz val="9"/>
        <rFont val="Arial"/>
        <family val="2"/>
      </rPr>
      <t>Retendo för prognos EKO</t>
    </r>
  </si>
  <si>
    <t>19/3</t>
  </si>
  <si>
    <t>avst m Kenneth 2023-12-19</t>
  </si>
  <si>
    <r>
      <t>Deadline</t>
    </r>
    <r>
      <rPr>
        <b/>
        <u/>
        <sz val="9"/>
        <rFont val="Arial"/>
        <family val="2"/>
      </rPr>
      <t xml:space="preserve"> registrering </t>
    </r>
    <r>
      <rPr>
        <b/>
        <sz val="9"/>
        <rFont val="Arial"/>
        <family val="2"/>
      </rPr>
      <t>intäkter</t>
    </r>
    <r>
      <rPr>
        <b/>
        <u/>
        <sz val="9"/>
        <rFont val="Arial"/>
        <family val="2"/>
      </rPr>
      <t xml:space="preserve"> i</t>
    </r>
    <r>
      <rPr>
        <b/>
        <sz val="9"/>
        <rFont val="Arial"/>
        <family val="2"/>
      </rPr>
      <t xml:space="preserve"> Stina för prognos EKO </t>
    </r>
  </si>
  <si>
    <t>27/3</t>
  </si>
  <si>
    <t xml:space="preserve"> </t>
  </si>
  <si>
    <t>avst m Carina 2023-12-19</t>
  </si>
  <si>
    <r>
      <t xml:space="preserve">Sista dag för att rega utlånad personal i Hypergene SAMTLIGA AVD. </t>
    </r>
    <r>
      <rPr>
        <sz val="9"/>
        <rFont val="Arial"/>
        <family val="2"/>
      </rPr>
      <t>Endast överenskomna utlån efter detta</t>
    </r>
  </si>
  <si>
    <t>samtliga avd/inst</t>
  </si>
  <si>
    <t>25/3</t>
  </si>
  <si>
    <t>Avstämning ut- och in-lån</t>
  </si>
  <si>
    <t>13-14</t>
  </si>
  <si>
    <t>Revidering prognos kontor, speciallokaler efter debidetering kvartal 1</t>
  </si>
  <si>
    <t>Anna-Carin H</t>
  </si>
  <si>
    <t>avstämt m ACH 240205</t>
  </si>
  <si>
    <t xml:space="preserve">Skärtorsdag - annandag påsk </t>
  </si>
  <si>
    <t>29/3-1/4</t>
  </si>
  <si>
    <t>Skolor påsklov</t>
  </si>
  <si>
    <t>2-5/4</t>
  </si>
  <si>
    <t>Trigger</t>
  </si>
  <si>
    <t>Ingrid/Bea</t>
  </si>
  <si>
    <t>Vårprop och Vårändringsbudget 2024</t>
  </si>
  <si>
    <t xml:space="preserve">Regeringen </t>
  </si>
  <si>
    <t>NMT intern avstämning inom fakultet</t>
  </si>
  <si>
    <t>NMT</t>
  </si>
  <si>
    <t>19/4</t>
  </si>
  <si>
    <t>Samtliga avdelningar/Institutioner klarmarkerade av avdelningschef/prefekt samt sidoordnad spec kommunavtal</t>
  </si>
  <si>
    <t>24/4</t>
  </si>
  <si>
    <t>Avstämning avd, tot fak o tot univgem stöd</t>
  </si>
  <si>
    <t>Pia, Eva, samordn FÖRV</t>
  </si>
  <si>
    <t>v17-18</t>
  </si>
  <si>
    <t>Tot Fakultets löner kärnverks GU, UTBproj, FO proj för Beräkning univ gem stöd per fakultet - PREL</t>
  </si>
  <si>
    <t>26/4?</t>
  </si>
  <si>
    <t>prel tid</t>
  </si>
  <si>
    <t>Beräkning univ gem stödverks per fakultet  till resp fak- PREL</t>
  </si>
  <si>
    <t>första omräkning</t>
  </si>
  <si>
    <t>18-19</t>
  </si>
  <si>
    <t>Kommentarer prognos enligt anvisningar,avdelningar</t>
  </si>
  <si>
    <t>samtliga avd ekonomer</t>
  </si>
  <si>
    <t>v18-19</t>
  </si>
  <si>
    <t>Prognos räntor tot Miun intäkt kostnad</t>
  </si>
  <si>
    <t>Anna-Karin, Thomas</t>
  </si>
  <si>
    <t xml:space="preserve">Avstämning Prognos total lokalkostnad Miun </t>
  </si>
  <si>
    <t>Ingrid, Anna-Carin</t>
  </si>
  <si>
    <t>Prel slutjustering Miun tot</t>
  </si>
  <si>
    <t xml:space="preserve">Förberedelse dialogmaterial avd o fak tot och univ gem stöd tot </t>
  </si>
  <si>
    <t>v17-19</t>
  </si>
  <si>
    <t>HST/HPR</t>
  </si>
  <si>
    <t>HST, HPR Prognos till Utb departementet</t>
  </si>
  <si>
    <t>ULS</t>
  </si>
  <si>
    <t>23/4</t>
  </si>
  <si>
    <t>21/10</t>
  </si>
  <si>
    <t xml:space="preserve">regleringsbrev </t>
  </si>
  <si>
    <t xml:space="preserve">US </t>
  </si>
  <si>
    <t>11-12/6</t>
  </si>
  <si>
    <t>17-20</t>
  </si>
  <si>
    <t>Verksamhetsdialoger NMT</t>
  </si>
  <si>
    <t>3-8/5</t>
  </si>
  <si>
    <t>19-20</t>
  </si>
  <si>
    <t>Verksamhetsdialoger HUV</t>
  </si>
  <si>
    <t>HUV</t>
  </si>
  <si>
    <t>13-15/5</t>
  </si>
  <si>
    <t>Verksamhetsdialoger FÖRV (exkl ekonomi)</t>
  </si>
  <si>
    <t>FÖRV</t>
  </si>
  <si>
    <t>v18-19?</t>
  </si>
  <si>
    <t>Ev justeringar avd-/inst-prognoser efter dialoger- sker löpande efter dialog</t>
  </si>
  <si>
    <t>aktuella avd, inst</t>
  </si>
  <si>
    <t>15/5</t>
  </si>
  <si>
    <t>Ev justeringar totalnivåer efter dialoger</t>
  </si>
  <si>
    <t>Pia, Eva S, Tobias K</t>
  </si>
  <si>
    <t>16/5</t>
  </si>
  <si>
    <t>Fördelningstrigger em</t>
  </si>
  <si>
    <t>ingrid/Bea</t>
  </si>
  <si>
    <t>KOLLA ATT Res räkn är identiska under uppgiftsdelen och resultaträkning - MIUN TOT</t>
  </si>
  <si>
    <t>Beräkning univ gem stödverks per fakultet  till resp fak</t>
  </si>
  <si>
    <t>andra ev slutlig omräkning</t>
  </si>
  <si>
    <t>Prognos per totalt fakultet/centralt stöd klarmarkerade i Hypergene av fak/förv-ekonom</t>
  </si>
  <si>
    <t>v23-24</t>
  </si>
  <si>
    <t>Prognos per fakultet/centralt stöd klarmarkerade i Hypergene av dekan/chef</t>
  </si>
  <si>
    <t>chefer totalnivåer</t>
  </si>
  <si>
    <t>v 23-24</t>
  </si>
  <si>
    <t>Kommentarer prognos, totalnivåer fak, univ gem stöd  enligt anvisningar</t>
  </si>
  <si>
    <t>v 21-22</t>
  </si>
  <si>
    <t>Slutjusteringar Miun tot, prel</t>
  </si>
  <si>
    <t>v20</t>
  </si>
  <si>
    <t>OBS! KOLLA attt resräkn är identiska under prognosuppg och ekonomirapport efter sista fördelningstrigger</t>
  </si>
  <si>
    <t>Bilder investeringar till rektorsdialog till Ingrid</t>
  </si>
  <si>
    <t>v 21</t>
  </si>
  <si>
    <t>Sammanställning material till rektorsdialog</t>
  </si>
  <si>
    <t xml:space="preserve">samtliga </t>
  </si>
  <si>
    <t>v21-22</t>
  </si>
  <si>
    <t>23-24</t>
  </si>
  <si>
    <t>Rektorsdialoger Miun tot, HUV, NMT. FÖRV</t>
  </si>
  <si>
    <t>samtliga på totalnivå</t>
  </si>
  <si>
    <t>Ev. slutjusterade prognoser avd/inst - sker löpande efter rektorsdialog</t>
  </si>
  <si>
    <t>aktuella avd/inst</t>
  </si>
  <si>
    <t>XX/6</t>
  </si>
  <si>
    <t>undantagsfall, avd öppnas sep för detta- sker löpande efter dialog</t>
  </si>
  <si>
    <t>Ev. slutjusterade prognoser total fakulteter samt univ gem stödverksamhet- ef rektorsdialog</t>
  </si>
  <si>
    <t>Pia, EvaS, Tobias K</t>
  </si>
  <si>
    <t xml:space="preserve">Ev Tot Fakultets löner kärnverks GU, UTBproj, FO proj för Beräkning univ gem stöd per fakultet - </t>
  </si>
  <si>
    <t>undantagsfall justerad omräkning</t>
  </si>
  <si>
    <t>Total Prognos Miun inkl kommentarer - delårsrapport</t>
  </si>
  <si>
    <t>juli</t>
  </si>
  <si>
    <t>Ingen komplett bokslut kv 2 d v s ingår ej i delårssrapport</t>
  </si>
  <si>
    <t>Ev. ULG prognos kv 1 mot budget för året</t>
  </si>
  <si>
    <t>EKO chef</t>
  </si>
  <si>
    <t>juni</t>
  </si>
  <si>
    <t>eller räcker det med dialogerna?? ULG eller ledningsråd?</t>
  </si>
  <si>
    <r>
      <rPr>
        <b/>
        <sz val="9"/>
        <rFont val="Arial"/>
        <family val="2"/>
      </rPr>
      <t>US</t>
    </r>
    <r>
      <rPr>
        <sz val="9"/>
        <rFont val="Arial"/>
        <family val="2"/>
      </rPr>
      <t xml:space="preserve"> delårsrapport inkl prognos kv 1  </t>
    </r>
  </si>
  <si>
    <t>25/9</t>
  </si>
  <si>
    <t>Bilaga 1:2</t>
  </si>
  <si>
    <t>data länkas fr Bil 1:1</t>
  </si>
  <si>
    <t>TIDPLAN PROGNOS 2024</t>
  </si>
  <si>
    <t>Till avd. ekonomer samt chefer stöd- och kärnverksamhet</t>
  </si>
  <si>
    <t>Jan</t>
  </si>
  <si>
    <t>17-18</t>
  </si>
  <si>
    <t>18-20</t>
  </si>
  <si>
    <t>endast undatntagsfall</t>
  </si>
  <si>
    <t>Prognosvärden personalkostnader 2024</t>
  </si>
  <si>
    <t>Budgetvärden:</t>
  </si>
  <si>
    <t>-</t>
  </si>
  <si>
    <t>Lönekostnadspåslag (arbetsgivaravg, premier etc)</t>
  </si>
  <si>
    <t>Vid behov av budgetering med olika LKP-procent per ålderskategori gäller följande procentsatser:</t>
  </si>
  <si>
    <t>För anställda födda 1988 och senare + se ytterligare villkor aktuell LKP blankett</t>
  </si>
  <si>
    <t>Pensionsgrundande lön som understiger 7,5 ibb</t>
  </si>
  <si>
    <t xml:space="preserve">För anställda födda 1959. Fyller 65 år </t>
  </si>
  <si>
    <t>För anställda födda 1958. Fyller 66 år</t>
  </si>
  <si>
    <t>För anställda födda 1955-1957</t>
  </si>
  <si>
    <t>För anställda födda 1938-1954</t>
  </si>
  <si>
    <t>För anställda födda 1937 eller tidigare</t>
  </si>
  <si>
    <t>Omräkning löneförändring, %</t>
  </si>
  <si>
    <r>
      <rPr>
        <b/>
        <sz val="10"/>
        <rFont val="Arial"/>
        <family val="2"/>
      </rPr>
      <t xml:space="preserve">   Preliminär</t>
    </r>
    <r>
      <rPr>
        <sz val="10"/>
        <rFont val="Arial"/>
        <family val="2"/>
      </rPr>
      <t xml:space="preserve"> löneuppräkning (</t>
    </r>
    <r>
      <rPr>
        <i/>
        <sz val="10"/>
        <rFont val="Arial"/>
        <family val="2"/>
      </rPr>
      <t>inklusive löneglidning</t>
    </r>
    <r>
      <rPr>
        <sz val="10"/>
        <rFont val="Arial"/>
        <family val="2"/>
      </rPr>
      <t>) beräknas på månadslön på nuvarande lönenivå t o m aug innevarande år</t>
    </r>
  </si>
  <si>
    <t xml:space="preserve">   Löneuppräkning  månadslön jan-dec 2024 (RALS 2023-10-01 - 2024-09-30)</t>
  </si>
  <si>
    <t xml:space="preserve">   Löneuppräkning  månadslön okt-dec 2024 (RALS 2024-10-01 - 2025-09-30)</t>
  </si>
  <si>
    <t>För ev justering av total lönekostnad per avdelning/institution görs justering med totalbelopp</t>
  </si>
  <si>
    <t>Bilaga 3a</t>
  </si>
  <si>
    <t>- årshyran inkl lokalvård:</t>
  </si>
  <si>
    <r>
      <t>kr/m</t>
    </r>
    <r>
      <rPr>
        <b/>
        <vertAlign val="superscript"/>
        <sz val="10"/>
        <rFont val="Arial"/>
        <family val="2"/>
      </rPr>
      <t>2</t>
    </r>
  </si>
  <si>
    <t>Endast ett fåtal avdelningar/institutioner har datasalar med i speciallokaler</t>
  </si>
  <si>
    <t>Total Lokalkostnader för speciallokaler, bokningsbara lokaler samt grupprum registreras även som avstämningsbelopp per avd. i Hypergene.</t>
  </si>
  <si>
    <t>Prognosvärden, kontorslokaler 2024</t>
  </si>
  <si>
    <t>Bilaga 3b</t>
  </si>
  <si>
    <t xml:space="preserve">Beräkningsmodell för fördelning av kontorskostnad med procentpåslag på lön </t>
  </si>
  <si>
    <t>Vid beräkning av summa kontorskostnad utgå från aktuell lokalkostnad enl bil 3a</t>
  </si>
  <si>
    <t xml:space="preserve">I kontorskostnad räknas följande lokaler in: </t>
  </si>
  <si>
    <t>Kontor</t>
  </si>
  <si>
    <t>Flerplatskontor</t>
  </si>
  <si>
    <t>Förråd</t>
  </si>
  <si>
    <t>konferensrum</t>
  </si>
  <si>
    <t xml:space="preserve">Kopiering, Postrum </t>
  </si>
  <si>
    <t>Pausrum, Personalrum</t>
  </si>
  <si>
    <t xml:space="preserve">Uppehållsrum </t>
  </si>
  <si>
    <t xml:space="preserve">Vilrum </t>
  </si>
  <si>
    <t xml:space="preserve">   Inräknas i kontor förutom i de fall de har direkt koppling till lab </t>
  </si>
  <si>
    <t xml:space="preserve">Skrivarrum </t>
  </si>
  <si>
    <t xml:space="preserve">   eller andra speciallokaler i kärnverksamhet</t>
  </si>
  <si>
    <t xml:space="preserve">Kök </t>
  </si>
  <si>
    <t xml:space="preserve">Arkiv </t>
  </si>
  <si>
    <t xml:space="preserve">Hygien </t>
  </si>
  <si>
    <t>Total årskostnad  kontor i kronor beräknas som:</t>
  </si>
  <si>
    <t>Total lokalyta för de lokaler som räknas in i kontor (se spec ovan) * faktor 1.40* årets interhyra i kr/kvm</t>
  </si>
  <si>
    <t>Uppräkningsfaktor 1.4 används för att lägga till gemensahetsytor som korridorer, ljushallar etc.</t>
  </si>
  <si>
    <t>Avdelningsgemensam kontorsprocent beräknas:</t>
  </si>
  <si>
    <t xml:space="preserve">                                     Total  kontorskostnader för fakulteten, budget, modell ovan</t>
  </si>
  <si>
    <t>= Slutlig procensats kontor avdelningsgem %</t>
  </si>
  <si>
    <t>Budgetlöner inkl lönetillägg  konto 4000-4061 exkl 4051, samtlig personal med hemvist på avdelningen  (med vissa justeringar)</t>
  </si>
  <si>
    <t xml:space="preserve">I budget används kontorsprocent föregående år som budgetvärde. </t>
  </si>
  <si>
    <t>Efter avslutad budget beräknas kontorsprocent för budgetåret för löpande redovisning och prognos.</t>
  </si>
  <si>
    <t>Inga ändringar av budgetvärdet görs.</t>
  </si>
  <si>
    <t xml:space="preserve"> Kontorsprocent för prognos 2024;</t>
  </si>
  <si>
    <t>Procentpåslag kontorskostnad 2024 (%) = Beslutad procent 2024</t>
  </si>
  <si>
    <t>Organisatorisk enhet</t>
  </si>
  <si>
    <t>Procentpåslag</t>
  </si>
  <si>
    <t>Procentpåslag budget = 2023</t>
  </si>
  <si>
    <t>Fakulteten för humanvetenskap</t>
  </si>
  <si>
    <t>kontor</t>
  </si>
  <si>
    <t>HUV  (kansli)</t>
  </si>
  <si>
    <r>
      <t>EJT</t>
    </r>
    <r>
      <rPr>
        <vertAlign val="superscript"/>
        <sz val="8"/>
        <color theme="1"/>
        <rFont val="Arial"/>
        <family val="2"/>
      </rPr>
      <t xml:space="preserve"> </t>
    </r>
  </si>
  <si>
    <r>
      <t>HSV</t>
    </r>
    <r>
      <rPr>
        <vertAlign val="superscript"/>
        <sz val="8"/>
        <rFont val="Arial"/>
        <family val="2"/>
      </rPr>
      <t xml:space="preserve"> </t>
    </r>
  </si>
  <si>
    <t>HOV</t>
  </si>
  <si>
    <r>
      <t>PSO</t>
    </r>
    <r>
      <rPr>
        <vertAlign val="superscript"/>
        <sz val="8"/>
        <rFont val="Arial"/>
        <family val="2"/>
      </rPr>
      <t xml:space="preserve"> </t>
    </r>
  </si>
  <si>
    <t>UTV</t>
  </si>
  <si>
    <t>Fakulteten för naturvet. teknik o medier</t>
  </si>
  <si>
    <t>NMT (kansli)</t>
  </si>
  <si>
    <t>DET</t>
  </si>
  <si>
    <t>IMD</t>
  </si>
  <si>
    <t>KKI</t>
  </si>
  <si>
    <t>NDH</t>
  </si>
  <si>
    <t>Förvaltningen</t>
  </si>
  <si>
    <r>
      <t>FÖRV</t>
    </r>
    <r>
      <rPr>
        <vertAlign val="superscript"/>
        <sz val="8"/>
        <color theme="1"/>
        <rFont val="Arial"/>
        <family val="2"/>
      </rPr>
      <t xml:space="preserve"> </t>
    </r>
  </si>
  <si>
    <t>Prel fördelning strategisk resurs, prognos</t>
  </si>
  <si>
    <t>Slutlig fördelning baseras på beslutade projekt för året</t>
  </si>
  <si>
    <t>UTGÅR fn</t>
  </si>
  <si>
    <t>Prel fördelning årets interna strategiska projekt</t>
  </si>
  <si>
    <t>exklusive rektors samfinansiering</t>
  </si>
  <si>
    <t>Belopp i Tkr</t>
  </si>
  <si>
    <t>Strategiska utbildningsprojekt verksamhet 111</t>
  </si>
  <si>
    <t>Strategiska forskningsprojekt verksamhet 214</t>
  </si>
  <si>
    <t>Förvaltning</t>
  </si>
  <si>
    <t>Fakulteten för humanvetenskap (HUV)</t>
  </si>
  <si>
    <t>Fakulteten för naturvetenskap, teknik o medier (NMT)</t>
  </si>
  <si>
    <t>Summa</t>
  </si>
  <si>
    <t>Prognosvärden, anslagsfinansierad grundutbildning (GU) A)-C)</t>
  </si>
  <si>
    <t>Bilaga 5A)</t>
  </si>
  <si>
    <t>A) Slutliga budgetvärden prislappar Helårsstudenter (HST) och Helårsprestationer (HPR) per utbildningsområde</t>
  </si>
  <si>
    <t>Bruttoprislappar motsvarar prislappar enligt budgetprop 2024</t>
  </si>
  <si>
    <t xml:space="preserve"> Från HST avsätts till strategisk resurs samt avskrivningar. Från HPR avsätts till strategisk resurs</t>
  </si>
  <si>
    <t>Slutliga prislappar för 2024 baseras på regleringsbrev och beaktas i prognos</t>
  </si>
  <si>
    <t xml:space="preserve">Slutliga budgetvärden nettoprislapp per utbildningsområde 2024 (kr/helårsstudent) </t>
  </si>
  <si>
    <t>Bruttobelopp enligt BP 2024</t>
  </si>
  <si>
    <t>Slutliga prislappar erhålls efter regleringsbrev 2024 samt efter beslutade avsättningar för året</t>
  </si>
  <si>
    <t>Utbildningsområde</t>
  </si>
  <si>
    <t>Brutto HST</t>
  </si>
  <si>
    <t>Avskrivningar</t>
  </si>
  <si>
    <t>Strategisk resurs</t>
  </si>
  <si>
    <t>Netto HST</t>
  </si>
  <si>
    <t>Hum/Sam/Jur</t>
  </si>
  <si>
    <t>Naturvetenskap/Teknik</t>
  </si>
  <si>
    <t>Vård</t>
  </si>
  <si>
    <t>Medicin</t>
  </si>
  <si>
    <t>Undervisning 1</t>
  </si>
  <si>
    <t>Verksamhetsförlagd utbildn 2</t>
  </si>
  <si>
    <t>Övrigt 3</t>
  </si>
  <si>
    <t>Design</t>
  </si>
  <si>
    <t>Idrott</t>
  </si>
  <si>
    <t>PREL budgetvärden nettoprislapp per utbildningsområde 2023 (kr/helårsprestation)</t>
  </si>
  <si>
    <t>Slutliga prislappar erhålls efter regleringsbrev 2023 samt efter beslutade avsättningar för året</t>
  </si>
  <si>
    <t>Brutto HPR</t>
  </si>
  <si>
    <t>Netto HPR</t>
  </si>
  <si>
    <r>
      <rPr>
        <vertAlign val="superscript"/>
        <sz val="8"/>
        <rFont val="Arial"/>
        <family val="2"/>
      </rPr>
      <t xml:space="preserve">1 </t>
    </r>
    <r>
      <rPr>
        <sz val="8"/>
        <rFont val="Arial"/>
        <family val="2"/>
      </rPr>
      <t>Utbildning inom det allmänna utbildningsområdet och utbildningsvetenskapliga kärnan</t>
    </r>
  </si>
  <si>
    <r>
      <rPr>
        <vertAlign val="superscript"/>
        <sz val="8"/>
        <rFont val="Arial"/>
        <family val="2"/>
      </rPr>
      <t>2</t>
    </r>
    <r>
      <rPr>
        <sz val="8"/>
        <rFont val="Arial"/>
        <family val="2"/>
      </rPr>
      <t xml:space="preserve"> Verksamhetsförlagd utbildning inom lärar- och förskollärarutbildning</t>
    </r>
  </si>
  <si>
    <r>
      <rPr>
        <vertAlign val="superscript"/>
        <sz val="8"/>
        <rFont val="Arial"/>
        <family val="2"/>
      </rPr>
      <t>3</t>
    </r>
    <r>
      <rPr>
        <sz val="8"/>
        <rFont val="Arial"/>
        <family val="2"/>
      </rPr>
      <t xml:space="preserve"> Avser journalist- och bibliotekarieutbildningar samt praktisk-estetiska kurser inom bl a lärarutbildning med </t>
    </r>
  </si>
  <si>
    <t xml:space="preserve">   inriktning mot tidigare år, förskollärarutbildning och grundlärarutbildning</t>
  </si>
  <si>
    <t>Bilaga 5B)</t>
  </si>
  <si>
    <t>B) Ramar anslagsfinansierad grundutbildning (verks 110)</t>
  </si>
  <si>
    <t xml:space="preserve">Fördelning per institution enligt underlag från fakulteter </t>
  </si>
  <si>
    <t>Anslag utbildning på grund- och avancerad nivå , netto (tkr)</t>
  </si>
  <si>
    <t>rev prognos</t>
  </si>
  <si>
    <t>Budget 2024</t>
  </si>
  <si>
    <t>Prognos 2024</t>
  </si>
  <si>
    <t>Rev HUV klart!</t>
  </si>
  <si>
    <t>Fakulteten för Humanvetenskap</t>
  </si>
  <si>
    <t>Takbelopp</t>
  </si>
  <si>
    <t>Kostnadsram</t>
  </si>
  <si>
    <t>EJT - Ekonomi, geografi, juridik och turismvetenskap</t>
  </si>
  <si>
    <t>HSV - Humaniora och samhällsvetenskap</t>
  </si>
  <si>
    <t>HOV - Hälsovetenskaper</t>
  </si>
  <si>
    <t>PSO - Psykologi och socialt arbete</t>
  </si>
  <si>
    <t>UTV - Utbildningsvetenskap</t>
  </si>
  <si>
    <t>Totalt</t>
  </si>
  <si>
    <t xml:space="preserve">rev NMT för prognos </t>
  </si>
  <si>
    <t>klart 240227/Eva</t>
  </si>
  <si>
    <t>Fakulteten för Naturvetenskap, teknik och medier</t>
  </si>
  <si>
    <t xml:space="preserve">Ej fördelat </t>
  </si>
  <si>
    <t>DET - Data- och elektroteknik</t>
  </si>
  <si>
    <t>IMD - Ingenjörsvetenskap, matematik och ämnesdidaktik</t>
  </si>
  <si>
    <t>KKI - Kommunikation, kvalitetsteknik och infformationssystem</t>
  </si>
  <si>
    <t>NDH - Naturvetenskap, design och hållbar utveckling</t>
  </si>
  <si>
    <t xml:space="preserve">Totalt </t>
  </si>
  <si>
    <t>C)Prognosvärden avsättningar samt ramar anslagsfinansierad grundutbildning (verks 110)</t>
  </si>
  <si>
    <t>Bilaga 5C)</t>
  </si>
  <si>
    <t>Slutliga värden för året baseras på regleringsbrev samt ev ändringar av regleringsbrev</t>
  </si>
  <si>
    <t>Anslag Grundutbildning (takbelopp) 2024 i 2024 års prisnivå, tkr</t>
  </si>
  <si>
    <t>Budgetprop 2023/24:1</t>
  </si>
  <si>
    <t>Anslag, brutto</t>
  </si>
  <si>
    <t>Avsättning</t>
  </si>
  <si>
    <t>Anslag, netto</t>
  </si>
  <si>
    <t>Minskn/Ökn Kostnadsram</t>
  </si>
  <si>
    <t>%</t>
  </si>
  <si>
    <t>Grundutbildning - anslag 2.27 anslagspost 1.1</t>
  </si>
  <si>
    <t>Grundutbildning - anslag 2.27 anslagspost 1.2 RRF</t>
  </si>
  <si>
    <t xml:space="preserve">Grundutbildning - anslag 2.27 Budgetprop </t>
  </si>
  <si>
    <t>Grundutbildning - samt interna avsättningar, totalt</t>
  </si>
  <si>
    <t>Varav:</t>
  </si>
  <si>
    <t>Grundutbildning - anslag 2.27  Riktad utbyggnad enl VÄB2020</t>
  </si>
  <si>
    <t>Utbyggnad fler studenter i högskolan, bristyrken del 1 fr o m ht 2020 (bidrag 2020)</t>
  </si>
  <si>
    <t>Utbyggnad fler studenter i högskolan, bristyrken del 2 fr o m ht 2020 (bidrag 2020)</t>
  </si>
  <si>
    <t>Grundutbildning - anslag 2.27  Riktad utbyggnad enl BP 2021, uppräknat</t>
  </si>
  <si>
    <t xml:space="preserve">Livslångt lärande - påbörjades 2020. Forts fr o m 2022-2024. </t>
  </si>
  <si>
    <t>Grundutbildning - anslag 2.27  Riktad utbyggnad enl BP 2021</t>
  </si>
  <si>
    <t>Fler studenter på KPU - påbörjades 2021. Upphör 2024</t>
  </si>
  <si>
    <t>Grundutbildning - anslag 2.27  Riktad utbyggnad enl BP 2024</t>
  </si>
  <si>
    <t>Fler platser utbildning på avancerad nivå - från 2024</t>
  </si>
  <si>
    <t xml:space="preserve">Utbildning hela landet 2021-2025 </t>
  </si>
  <si>
    <t>Grundutbildning - anslag 2.27  Riktad utbyggnad enl BP 2023</t>
  </si>
  <si>
    <t>Kortare kompl ped utb (KPU) 18HST. Erhölls som bidrag 2022. Prel fördelning per fak</t>
  </si>
  <si>
    <t>inkl utökning fro m BP2024. Försöksverksamhet t o m 280131</t>
  </si>
  <si>
    <t>Höjt ersättningsbelopp HST för NT fr o m 2024</t>
  </si>
  <si>
    <t xml:space="preserve">Grundutbildning - anslag 2.27  </t>
  </si>
  <si>
    <t>Tillfällig omfördelning HST/HPR</t>
  </si>
  <si>
    <t>Summa Anslag och avsättningar</t>
  </si>
  <si>
    <t>Prognosvärden, anslagsfinansiering forskning (FO) verksamhet 211, 2024</t>
  </si>
  <si>
    <t>Fördelning per institution enligt underlag från fakulteter</t>
  </si>
  <si>
    <t>Anslag forskning och forskarutbildning, netto (tkr)</t>
  </si>
  <si>
    <t xml:space="preserve">rev HUV för prognos </t>
  </si>
  <si>
    <r>
      <rPr>
        <sz val="10"/>
        <color rgb="FFFF0000"/>
        <rFont val="Arial"/>
        <family val="2"/>
      </rPr>
      <t xml:space="preserve">Prognos </t>
    </r>
    <r>
      <rPr>
        <sz val="10"/>
        <color rgb="FF000000"/>
        <rFont val="Arial"/>
        <family val="2"/>
      </rPr>
      <t>Ingående saldo år 2024, fakultet inkl institutioner</t>
    </r>
  </si>
  <si>
    <t>klart 240227/Pia</t>
  </si>
  <si>
    <t>Budget ingående saldo år 2024, fakultet inkl institutioner</t>
  </si>
  <si>
    <t>Till fakulteten fördelade anslag (netto)</t>
  </si>
  <si>
    <t>Fördelning lärarutbildningen NMT</t>
  </si>
  <si>
    <t>Fördelning handledarutb. 50% vardera NMT/HUV</t>
  </si>
  <si>
    <t>För fakulteten disponibelt belopp</t>
  </si>
  <si>
    <t>Fördelning till institutioner:</t>
  </si>
  <si>
    <t> </t>
  </si>
  <si>
    <t>EJT - Ekonomi, geografi, juridik och turism</t>
  </si>
  <si>
    <t>CER - Centrum för forskning om ekonomiska relationer</t>
  </si>
  <si>
    <t>ETOUR - European Tourism Research Institute</t>
  </si>
  <si>
    <t>NVC - Nationellt vintersportcentrum</t>
  </si>
  <si>
    <t>RCR - Risk and Crisis Research Institute</t>
  </si>
  <si>
    <t>FGV - Forum för genusvetenskap</t>
  </si>
  <si>
    <t>Summa fördelning till institutioner</t>
  </si>
  <si>
    <t>Reserverade medel fakulteten:</t>
  </si>
  <si>
    <t>Avsättning nya professorer</t>
  </si>
  <si>
    <t>Disputationsbidrag</t>
  </si>
  <si>
    <t>Forskarutbildning</t>
  </si>
  <si>
    <t>Forskarutbildningskurser</t>
  </si>
  <si>
    <t>Doktorandprogramm</t>
  </si>
  <si>
    <t>Samfinansiering externt ofinansierad OH</t>
  </si>
  <si>
    <t>Riktade satsningar samt ej utplanderade medel</t>
  </si>
  <si>
    <t>Summa reserverade anslag, tkr</t>
  </si>
  <si>
    <t>Prognos utgående saldo</t>
  </si>
  <si>
    <t>Prognos ingående saldo år 2024, fakultet inkl institutioner</t>
  </si>
  <si>
    <t>Fördelning Handledarutb. 50% vardera NMT/HUV</t>
  </si>
  <si>
    <t>FPIRC</t>
  </si>
  <si>
    <t>Samfinansiering ofinansierad OH</t>
  </si>
  <si>
    <t>Dekan resurs</t>
  </si>
  <si>
    <t>Centrum- och forumledare</t>
  </si>
  <si>
    <t>Finansiering AVA-projektet</t>
  </si>
  <si>
    <t>Ej fördelat strategisk kompetensförsörjning</t>
  </si>
  <si>
    <t>Ej fördelat professorsprogram</t>
  </si>
  <si>
    <t>Ej fördelat studierektor för forskarutbildning</t>
  </si>
  <si>
    <t>Ej fördelat internationalisering</t>
  </si>
  <si>
    <t>Ej fördelat prefektmedel</t>
  </si>
  <si>
    <t>Ej fördelat doktorandprogram</t>
  </si>
  <si>
    <t>Ej fördelat repatrieringsmedel</t>
  </si>
  <si>
    <t xml:space="preserve">Prognos utgående saldo </t>
  </si>
  <si>
    <t>Forskningsanslag, ramar 2024</t>
  </si>
  <si>
    <t>Slutliga värden för 2024 baseras på regleringsbrev samt ev ändringar av regleringsbrev</t>
  </si>
  <si>
    <t>Slutliga  anslag forskning och utbildning forskarnivå budget 2024 (tkr)</t>
  </si>
  <si>
    <t>Slutliga anslag för året enligt regleringsbrev samt ev tillkommande ändringsbudgetar</t>
  </si>
  <si>
    <t>Avskrivningar investeringar         t o m 2012</t>
  </si>
  <si>
    <t>Anslag</t>
  </si>
  <si>
    <t xml:space="preserve">Forskning - anslag 2:28 Basanslag </t>
  </si>
  <si>
    <t>Belopp 2024 baserat på Regleringsbrev 2024, tkr</t>
  </si>
  <si>
    <t>Bil 7</t>
  </si>
  <si>
    <t xml:space="preserve">Avstämt ULS </t>
  </si>
  <si>
    <t>Extra anslag 2:64 samt 2:65 samt 2:67</t>
  </si>
  <si>
    <t>Anslag till Miun alt via Kammarkollegiet (Bidrag Miun)</t>
  </si>
  <si>
    <t xml:space="preserve"> PLO 2024</t>
  </si>
  <si>
    <t>PRELIMINÄRT- 2024 års belopp  = uppr. 2023 PLO VP 2023</t>
  </si>
  <si>
    <t>Belopp enligt BP2024</t>
  </si>
  <si>
    <t>Extra Anslag Miun, tkr</t>
  </si>
  <si>
    <t>Prognos 2024, 2024 års PLO</t>
  </si>
  <si>
    <t>Budget 2024, 2024 års PLO</t>
  </si>
  <si>
    <t>Miun</t>
  </si>
  <si>
    <t>Prognos 2023, 2023 års PLO</t>
  </si>
  <si>
    <t>Prognos 2022, 2022 års PLO</t>
  </si>
  <si>
    <t>2021 i 2021 år PLO</t>
  </si>
  <si>
    <t>2:65 Särskilda medel till U o H</t>
  </si>
  <si>
    <t>ap.</t>
  </si>
  <si>
    <t>Tot belopp</t>
  </si>
  <si>
    <t>varav FÖRV</t>
  </si>
  <si>
    <t>varav HUV</t>
  </si>
  <si>
    <t>varav NMT</t>
  </si>
  <si>
    <t xml:space="preserve">Idébanksmedel </t>
  </si>
  <si>
    <t>2:65</t>
  </si>
  <si>
    <t>till Holding 250 tkr</t>
  </si>
  <si>
    <t xml:space="preserve">Korta kurser </t>
  </si>
  <si>
    <t>satsning upphör fr o m 2022. Utfall 1 324 tkr</t>
  </si>
  <si>
    <t>varav per avd/inst</t>
  </si>
  <si>
    <t>avsättning</t>
  </si>
  <si>
    <t>PSO</t>
  </si>
  <si>
    <t>EJT</t>
  </si>
  <si>
    <t>HSV</t>
  </si>
  <si>
    <t>Medel för studenters hälsa</t>
  </si>
  <si>
    <r>
      <t xml:space="preserve">erhålls med 1/12 per månad. </t>
    </r>
    <r>
      <rPr>
        <i/>
        <sz val="7"/>
        <color rgb="FFFF0000"/>
        <rFont val="Arial"/>
        <family val="2"/>
      </rPr>
      <t>Tot 25 mkr årligen (hur länge?)</t>
    </r>
  </si>
  <si>
    <t>OBS! I BP2022 för åren 2023-2025 uppräknades beloppet till 738 tkr som finansierar årets verksamhet samt beaktas i prognosen för året</t>
  </si>
  <si>
    <t>En tillgänglig högskola, livslångt lärande och ett nytt omställningsstudiestöd - Regeringen.se</t>
  </si>
  <si>
    <t>UB</t>
  </si>
  <si>
    <t>Erhölls som bidrag Miun 2021</t>
  </si>
  <si>
    <t>Decentraliserad  vårdutb på distans</t>
  </si>
  <si>
    <t>Dec vårdutb på distans inkl VFU 20 mkr 2022-2030. Miun sökt medel t o m 2028. Finansierar extra kostnader, ej HST, HPR som dock ska särredovisas. Medlen särredovisas på 110-ämne. Antar att höskolemodellen för anslag gäller även detta anslag.</t>
  </si>
  <si>
    <t>varav per avd</t>
  </si>
  <si>
    <t>Bidrag Miun, tkr</t>
  </si>
  <si>
    <t>Kammarkollegiet</t>
  </si>
  <si>
    <t>Anslag Kammarkollegiet 2:64            Särskilda medel till U o H</t>
  </si>
  <si>
    <t xml:space="preserve">Tot belopp </t>
  </si>
  <si>
    <t>Studenthälsa, stärka studenters hälsa</t>
  </si>
  <si>
    <t>2:64</t>
  </si>
  <si>
    <t>erhålls som anslag Miun 2022</t>
  </si>
  <si>
    <t>Stöd för studentinflytande</t>
  </si>
  <si>
    <t>2:67</t>
  </si>
  <si>
    <t>Transfereras via 9010-140-400209 till studentkåren</t>
  </si>
  <si>
    <t>löpande</t>
  </si>
  <si>
    <r>
      <t xml:space="preserve">Distansutbildning </t>
    </r>
    <r>
      <rPr>
        <sz val="8"/>
        <color rgb="FF0070C0"/>
        <rFont val="Arial"/>
        <family val="2"/>
      </rPr>
      <t>(stärka distansutb)</t>
    </r>
  </si>
  <si>
    <t>antar fn inget 2024</t>
  </si>
  <si>
    <t>Utvecklat ped innehåll för studieovana på distans Fortsätter 2023. Tot 10 mkr 2022, 20 mkr 2023. Står i BP 2022 sid 246 att satsningen upphör 2023</t>
  </si>
  <si>
    <t>FUS</t>
  </si>
  <si>
    <t>9394-140-200160</t>
  </si>
  <si>
    <t>50102-140-200161</t>
  </si>
  <si>
    <t xml:space="preserve">5008-140-200158, </t>
  </si>
  <si>
    <t>50142-140-200168</t>
  </si>
  <si>
    <t>50154-140-200159, 50154-140-200146</t>
  </si>
  <si>
    <t xml:space="preserve">NMT </t>
  </si>
  <si>
    <t>6002-140-501194</t>
  </si>
  <si>
    <t>Utveckling av VFU i lärarutbildningen, Övningsskolor och Övningsförskolor</t>
  </si>
  <si>
    <t>Regeringen utökar satsningen på övningsskolor och övningsförskolor med 25 miljoner kronor under 2023. Står i BP 2022  sid 53 att försöksverksamheten permanentats. Står i BP2023 sid 129 att regeringen utv ecklar och utökar satsningen på övningsskolot och övningsförskolor</t>
  </si>
  <si>
    <t>varav per inst</t>
  </si>
  <si>
    <t>Ny kortare KPU, planeringsmedel</t>
  </si>
  <si>
    <t>18 HST</t>
  </si>
  <si>
    <t>Ny kortare KPU, ersättning utbildning</t>
  </si>
  <si>
    <t>ersätts som anslag</t>
  </si>
  <si>
    <t>18 HST, ers med 94 413 kr/HST</t>
  </si>
  <si>
    <t>tot 42 mkr 2022, 89 mkr 2023 och 106 mkr 2024-2027. Fortsätter som anslag fr 2023</t>
  </si>
  <si>
    <t xml:space="preserve">Validering inom KPU </t>
  </si>
  <si>
    <t>Tot 13,5 mkr per åre 2022-2025. Forts som anslag fr 2023?</t>
  </si>
  <si>
    <t>Innovationsverksamhet</t>
  </si>
  <si>
    <t>Del som inte avser Miun transfereras vidare per lärosäte (säsrkilt beslut 2022)</t>
  </si>
  <si>
    <t>resterande till andra lärosäten o fem klövern</t>
  </si>
  <si>
    <t>VFU inom vårdutbildningar</t>
  </si>
  <si>
    <t xml:space="preserve">antas upphöra </t>
  </si>
  <si>
    <t>Kommer via särskilt beslut 2023. Enl mail m MV tolkas dep att det upphör 2024 till budget. Belopp i prognos enl Kammarkollegiets reglbrev 2024</t>
  </si>
  <si>
    <t>Stärkt stöd för studenter med funktionshinder</t>
  </si>
  <si>
    <t>Stockholms Univ</t>
  </si>
  <si>
    <t>årligen</t>
  </si>
  <si>
    <r>
      <t xml:space="preserve">via Stockholms Univ. </t>
    </r>
    <r>
      <rPr>
        <i/>
        <sz val="7"/>
        <color rgb="FF0070C0"/>
        <rFont val="Arial"/>
        <family val="2"/>
      </rPr>
      <t>Tot 7 mkr 2022, 7 mkr 2023, 10 mkr fr o m 2024</t>
    </r>
  </si>
  <si>
    <t>Ramar Universitetsgemensam kostnad</t>
  </si>
  <si>
    <t>PLO 2024: 3,5%</t>
  </si>
  <si>
    <t>Ram Universitetsgemensam kostnad, fördelad per avdelning (tkr)</t>
  </si>
  <si>
    <t>Ram 2023</t>
  </si>
  <si>
    <t>Förändring mot föregående år</t>
  </si>
  <si>
    <t>Förändring mot föregående år %</t>
  </si>
  <si>
    <t>Universitetsstyrelsen &amp; Internrevision</t>
  </si>
  <si>
    <t>Universitetsledning</t>
  </si>
  <si>
    <t xml:space="preserve">Idrottsakademin </t>
  </si>
  <si>
    <t>Universitetsledningens stab</t>
  </si>
  <si>
    <t>Studieadministration</t>
  </si>
  <si>
    <t>HR-avdelningen</t>
  </si>
  <si>
    <t>Infrastrukturavdelningen</t>
  </si>
  <si>
    <t>Universitetsbilbloteket</t>
  </si>
  <si>
    <t>Forsknings- och utbildningsstöd</t>
  </si>
  <si>
    <t>Kommunikationsavdelningen</t>
  </si>
  <si>
    <t>Lokalkostnad</t>
  </si>
  <si>
    <r>
      <t>Generellt avdrag</t>
    </r>
    <r>
      <rPr>
        <vertAlign val="superscript"/>
        <sz val="8"/>
        <rFont val="Arial"/>
        <family val="2"/>
      </rPr>
      <t>1</t>
    </r>
  </si>
  <si>
    <t xml:space="preserve">Summa </t>
  </si>
  <si>
    <r>
      <t>1</t>
    </r>
    <r>
      <rPr>
        <sz val="7"/>
        <color rgb="FF000000"/>
        <rFont val="Arial"/>
        <family val="2"/>
      </rPr>
      <t xml:space="preserve"> Generellt avdrag för personalrelaterade kostnader såsom vård av barn, sjukfrånvaro, rekryteringsglapp etc.</t>
    </r>
  </si>
  <si>
    <t>Universitetsbiblioteket</t>
  </si>
  <si>
    <t>Overheadprocent samt universitetesgemensam stödverksamhet per fakultet 2024</t>
  </si>
  <si>
    <t>A)  Overhead procent (OH) per fakultet 2024</t>
  </si>
  <si>
    <t>OH-procent för budget för aktuellt år baseras på ny beräkningsmodell fr o m 2021</t>
  </si>
  <si>
    <t>Påslagsprocent finansiering gemensam stödverksamhet 2024</t>
  </si>
  <si>
    <t>Lön- och konsultbas utbildning (kärnverksamhet)</t>
  </si>
  <si>
    <t>Lönebas forskning (kärnverksamhet)</t>
  </si>
  <si>
    <t>Grundutbildning</t>
  </si>
  <si>
    <t>Utbildningsprojekt</t>
  </si>
  <si>
    <t xml:space="preserve">Forskningsprojekt </t>
  </si>
  <si>
    <t>Verks 110</t>
  </si>
  <si>
    <t>Verks 111-140</t>
  </si>
  <si>
    <t>verks 211-231</t>
  </si>
  <si>
    <t>fakulteter, FÖRV-proj</t>
  </si>
  <si>
    <t>FÖRV-proj exkl verks 111</t>
  </si>
  <si>
    <t>FÖRV-proj exkl verks 214</t>
  </si>
  <si>
    <t>Externfin verksamhet FÖRV</t>
  </si>
  <si>
    <t>B)   PREL Kostnader universitetsgemensam stödverksamhet per fakultet Budget 2024</t>
  </si>
  <si>
    <t>I universitetsgemensam stödverksamhet ingår förvaltning, unviersitetsledning, universitetsstyrelse samt interntrevision</t>
  </si>
  <si>
    <t>Slutligt budgetvärde per fak. beräknas i oktober och motsvarar den kostnad som löpande utdebiteras prel. varje månad under året</t>
  </si>
  <si>
    <t>I mars-maj  görs prognos för kvartal 1 och vid större förändringar sker justering av prel. Månadsbelopp per fakuletet.</t>
  </si>
  <si>
    <t>I december  görs sedan en slutreglering utifrån verkliga löner</t>
  </si>
  <si>
    <t>Fr o m 2021 är löne- och konsultbas (exkl lärosäten) inom utbildning samt lönebas för forskning</t>
  </si>
  <si>
    <t xml:space="preserve">Lönekostnader (UTB, FO) avser kontogrupp  4000-4069 samt konsultkostnader (UTB) konto 5731-5732, 5781-5783
</t>
  </si>
  <si>
    <t>Prognosvärden</t>
  </si>
  <si>
    <t>Preliminära prognosvärden motsvarar budgetvärden för innevarande år</t>
  </si>
  <si>
    <t>Slutliga prognosvärden baseras på kostnader i slutliga prognosvärden</t>
  </si>
  <si>
    <t>Slutlig kostnad för året b eräknas och bokförs i årsbokslut baserat på årets kostnader, utfall</t>
  </si>
  <si>
    <t>Univ gem stödverksamhet per fakultet samt central externfinansierad verksamhet prognos 2024</t>
  </si>
  <si>
    <t>UTB 110</t>
  </si>
  <si>
    <t>UTB PROJ 111-140</t>
  </si>
  <si>
    <t>FO 211-231</t>
  </si>
  <si>
    <t>summa 100</t>
  </si>
  <si>
    <t>verks 101</t>
  </si>
  <si>
    <t>verks 102</t>
  </si>
  <si>
    <t>verks 200</t>
  </si>
  <si>
    <t xml:space="preserve">Projekt centralt </t>
  </si>
  <si>
    <t>Definition investeringar se not 1) nedan</t>
  </si>
  <si>
    <t>Kärnversamhet och fakultet</t>
  </si>
  <si>
    <t>Materiella anläggningstillgångar</t>
  </si>
  <si>
    <t>Äskas av:</t>
  </si>
  <si>
    <t>DATORER OCH KRINGUTRUSTNING, PROGRAMVARA T.EX. TILL DATORSALAR  (FUNGERANDE ENHET)</t>
  </si>
  <si>
    <t>• Datorer och skärmar t.ex. till datorsalar (fungerande enhet)</t>
  </si>
  <si>
    <t>Aktuell institution, fakultet</t>
  </si>
  <si>
    <t>INFRA/IT</t>
  </si>
  <si>
    <r>
      <rPr>
        <b/>
        <sz val="10"/>
        <color rgb="FFFF0000"/>
        <rFont val="Calibri"/>
        <family val="2"/>
        <scheme val="minor"/>
      </rPr>
      <t xml:space="preserve">OBS! Inköpet ska alltid görs i samråd med INFRA/IT     </t>
    </r>
    <r>
      <rPr>
        <sz val="10"/>
        <color rgb="FFFF0000"/>
        <rFont val="Calibri"/>
        <family val="2"/>
        <scheme val="minor"/>
      </rPr>
      <t xml:space="preserve"> Skrivare, scanner och liknande samt personalens datorer kostnadsförs om anskaffningsvärdet</t>
    </r>
    <r>
      <rPr>
        <b/>
        <sz val="10"/>
        <color rgb="FFFF0000"/>
        <rFont val="Calibri"/>
        <family val="2"/>
        <scheme val="minor"/>
      </rPr>
      <t xml:space="preserve"> </t>
    </r>
    <r>
      <rPr>
        <b/>
        <sz val="10"/>
        <color rgb="FFFF0000"/>
        <rFont val="Arial"/>
        <family val="2"/>
      </rPr>
      <t>&lt;25 tkr</t>
    </r>
    <r>
      <rPr>
        <b/>
        <sz val="10"/>
        <color rgb="FFFF0000"/>
        <rFont val="Calibri"/>
        <family val="2"/>
        <scheme val="minor"/>
      </rPr>
      <t xml:space="preserve"> </t>
    </r>
    <r>
      <rPr>
        <sz val="10"/>
        <color rgb="FFFF0000"/>
        <rFont val="Calibri"/>
        <family val="2"/>
        <scheme val="minor"/>
      </rPr>
      <t>(och inte är del av en fungerande enhet, ex. datorsalar).</t>
    </r>
  </si>
  <si>
    <t>• Datakommunikation, servrar</t>
  </si>
  <si>
    <t>• Datorer och kringutrustning datorsalar</t>
  </si>
  <si>
    <t>• (Lagerförda datorer, kostnadsförda)</t>
  </si>
  <si>
    <t>Driftsbudget/ INFRA/IT                                                  OBS! Ej investeringsbudget</t>
  </si>
  <si>
    <t>KONTORSMASKINER OCH ÖVRIG PRESENTATIONSUTRUSTNING</t>
  </si>
  <si>
    <r>
      <t xml:space="preserve">• Kontorsmaskiner, kopiatorer </t>
    </r>
    <r>
      <rPr>
        <b/>
        <sz val="10"/>
        <rFont val="Calibri"/>
        <family val="2"/>
        <scheme val="minor"/>
      </rPr>
      <t>&gt; 25 tkr</t>
    </r>
  </si>
  <si>
    <t>INFRA/FAS</t>
  </si>
  <si>
    <r>
      <t xml:space="preserve">• Kontorsmaskiner, skrivare  </t>
    </r>
    <r>
      <rPr>
        <b/>
        <sz val="10"/>
        <rFont val="Calibri"/>
        <family val="2"/>
        <scheme val="minor"/>
      </rPr>
      <t>&lt; 25 tkr</t>
    </r>
  </si>
  <si>
    <t>Driftsbudget aktuell institution, fakultet</t>
  </si>
  <si>
    <t>Driftsbudget aktuell avdelning</t>
  </si>
  <si>
    <t>UTRUSTNING TILL LAB- OCH DATORSALAR</t>
  </si>
  <si>
    <t>• Fast basutrustning till lab- och datorsalar (t.ex. inst tele/data, OH-dukar, skrivtavlor m.m.)</t>
  </si>
  <si>
    <t>INFRA/FAS, INFRA/IT</t>
  </si>
  <si>
    <t>SPECIALUTRUSTNING TILL LAB- OCH DATORSALAR</t>
  </si>
  <si>
    <t>• Lös specialutrustning till lab-och datorsalar etc. (t.ex. inredning lärosalar, forskningsutrustning m.m.)</t>
  </si>
  <si>
    <t>INVENTARIER, MÖBLER</t>
  </si>
  <si>
    <t>• Möbler, grunduppsättning kontorsrum inklusive höj- och sänkbart skrivbord</t>
  </si>
  <si>
    <t xml:space="preserve">• Möbler konferensrum, fika rum </t>
  </si>
  <si>
    <r>
      <t xml:space="preserve">• Specialmöbler rehabilitering </t>
    </r>
    <r>
      <rPr>
        <b/>
        <sz val="10"/>
        <rFont val="Calibri"/>
        <family val="2"/>
        <scheme val="minor"/>
      </rPr>
      <t>&gt;25 tkr</t>
    </r>
  </si>
  <si>
    <t>FÖRBÄTTRINGSUTGIFTER PÅ ANNANS FASTIGHET</t>
  </si>
  <si>
    <t>• Om-, till- och nybyggnation på annans fastighet</t>
  </si>
  <si>
    <t>• Ombyggnationer personal- och konferensrum</t>
  </si>
  <si>
    <t>• Ombyggnationer lab- och datorsalar</t>
  </si>
  <si>
    <t>STRATEGISKA SATSNINGAR (INTERNFINANSIERADE PROJEKT FRÅN STRATEGISK RESURS)</t>
  </si>
  <si>
    <t>• Ska investering ingå i ordinarie verksamhet följer äskande av investerings modell ovan.</t>
  </si>
  <si>
    <t>• Utgör investering strategisk satsning ska investering äskas inom rektors strategiska resurs</t>
  </si>
  <si>
    <t>Immateriella anläggningstillgångar</t>
  </si>
  <si>
    <t>IMMATERIELLA ANLÄGGNINGSTILLGÅNGAR</t>
  </si>
  <si>
    <r>
      <t xml:space="preserve">• </t>
    </r>
    <r>
      <rPr>
        <b/>
        <sz val="10"/>
        <color theme="1"/>
        <rFont val="Calibri"/>
        <family val="2"/>
        <scheme val="minor"/>
      </rPr>
      <t xml:space="preserve">Egenutvecklade </t>
    </r>
    <r>
      <rPr>
        <sz val="10"/>
        <color theme="1"/>
        <rFont val="Calibri"/>
        <family val="2"/>
        <scheme val="minor"/>
      </rPr>
      <t>system och förvärv av licenser och rättigheter, oftast programvara</t>
    </r>
  </si>
  <si>
    <t>Äskas där systemägarskap finns</t>
  </si>
  <si>
    <t>Not 1)</t>
  </si>
  <si>
    <t>Var är en investering/anläggningstillgång?</t>
  </si>
  <si>
    <r>
      <t xml:space="preserve">• En </t>
    </r>
    <r>
      <rPr>
        <b/>
        <sz val="10"/>
        <color theme="1"/>
        <rFont val="Calibri"/>
        <family val="2"/>
        <scheme val="minor"/>
      </rPr>
      <t xml:space="preserve">materiell anläggningstillgång </t>
    </r>
    <r>
      <rPr>
        <sz val="10"/>
        <color theme="1"/>
        <rFont val="Calibri"/>
        <family val="2"/>
        <scheme val="minor"/>
      </rPr>
      <t xml:space="preserve">är en fysisk resurs som myndigheten anskaffat för </t>
    </r>
    <r>
      <rPr>
        <b/>
        <sz val="10"/>
        <color theme="1"/>
        <rFont val="Calibri"/>
        <family val="2"/>
        <scheme val="minor"/>
      </rPr>
      <t>stadigvarande bruk och innehav</t>
    </r>
    <r>
      <rPr>
        <sz val="10"/>
        <color theme="1"/>
        <rFont val="Calibri"/>
        <family val="2"/>
        <scheme val="minor"/>
      </rPr>
      <t>.</t>
    </r>
  </si>
  <si>
    <r>
      <t xml:space="preserve">• Utrustning och inventarier med ett anskaffningsvärde på </t>
    </r>
    <r>
      <rPr>
        <b/>
        <sz val="10"/>
        <rFont val="Calibri"/>
        <family val="2"/>
        <scheme val="minor"/>
      </rPr>
      <t xml:space="preserve">minst </t>
    </r>
    <r>
      <rPr>
        <sz val="10"/>
        <rFont val="Calibri"/>
        <family val="2"/>
        <scheme val="minor"/>
      </rPr>
      <t>25 000 kr</t>
    </r>
    <r>
      <rPr>
        <b/>
        <sz val="10"/>
        <rFont val="Calibri"/>
        <family val="2"/>
        <scheme val="minor"/>
      </rPr>
      <t xml:space="preserve"> exkl moms</t>
    </r>
    <r>
      <rPr>
        <sz val="10"/>
        <rFont val="Calibri"/>
        <family val="2"/>
        <scheme val="minor"/>
      </rPr>
      <t xml:space="preserve"> ska bokföras som en tillgång.</t>
    </r>
  </si>
  <si>
    <r>
      <t xml:space="preserve">• Dessutom måste tillgången ha anskaffats för stadigvarande bruk och med </t>
    </r>
    <r>
      <rPr>
        <b/>
        <sz val="10"/>
        <color theme="1"/>
        <rFont val="Calibri"/>
        <family val="2"/>
        <scheme val="minor"/>
      </rPr>
      <t>en ekonomisk livslängd om minst 3 år</t>
    </r>
    <r>
      <rPr>
        <sz val="10"/>
        <color theme="1"/>
        <rFont val="Calibri"/>
        <family val="2"/>
        <scheme val="minor"/>
      </rPr>
      <t>.</t>
    </r>
  </si>
  <si>
    <r>
      <t>En anskaffning som utgör</t>
    </r>
    <r>
      <rPr>
        <b/>
        <sz val="10"/>
        <color theme="1"/>
        <rFont val="Calibri"/>
        <family val="2"/>
        <scheme val="minor"/>
      </rPr>
      <t xml:space="preserve"> </t>
    </r>
    <r>
      <rPr>
        <b/>
        <i/>
        <sz val="10"/>
        <color theme="1"/>
        <rFont val="Calibri"/>
        <family val="2"/>
        <scheme val="minor"/>
      </rPr>
      <t>en fungerande enhet</t>
    </r>
    <r>
      <rPr>
        <sz val="10"/>
        <color theme="1"/>
        <rFont val="Calibri"/>
        <family val="2"/>
        <scheme val="minor"/>
      </rPr>
      <t xml:space="preserve"> ska klassificeras som en anläggningstillgång, ex ett antal datorer till datasal, uppbyggnad av labsalar. Även samlade inköp av inredning, ex bord, stolar, bokhyllor i arbetsrum- eller sammanträdesrum är en fungerande enhet. Detta gäller även om inköpet görs från flera leverantörer eller är uppdelat på flera fakturor från en och samma leverantör.</t>
    </r>
  </si>
  <si>
    <r>
      <t xml:space="preserve">I vissa fall bör även anskaffningar understigande </t>
    </r>
    <r>
      <rPr>
        <b/>
        <sz val="10"/>
        <rFont val="Calibri"/>
        <family val="2"/>
        <scheme val="minor"/>
      </rPr>
      <t>25 000 kr</t>
    </r>
    <r>
      <rPr>
        <sz val="10"/>
        <rFont val="Calibri"/>
        <family val="2"/>
        <scheme val="minor"/>
      </rPr>
      <t xml:space="preserve"> exkl moms tillgångsredovisas som en anläggningstillgång/investering om en kostnadsredovisning i kontoklass 5* skulle innebära att kostnadsbilden över tiden blir missvisande. Det kan vid köp av ett antal inventarier vara lämpligt att tillgångsredovisa dessa, trots att varje enskild inventarie inte beloppsmässigt uppfyller kriterierna för att tillgångsredovisas. OBS! För att tillgångsredovisning ska bli aktuellt ska anskaffningarna vara kopplade till den planlagda investeringsbudget som beslutats för det aktuella verksamhetsåret.</t>
    </r>
  </si>
  <si>
    <r>
      <t xml:space="preserve">En </t>
    </r>
    <r>
      <rPr>
        <b/>
        <sz val="10"/>
        <color theme="1"/>
        <rFont val="Calibri"/>
        <family val="2"/>
        <scheme val="minor"/>
      </rPr>
      <t>immateriell anläggninsgtillgång</t>
    </r>
    <r>
      <rPr>
        <sz val="10"/>
        <color theme="1"/>
        <rFont val="Calibri"/>
        <family val="2"/>
        <scheme val="minor"/>
      </rPr>
      <t xml:space="preserve"> är en tillgång som saknar fysisk substans, dvs de går ej att ta på. Ex egenutvecklade IT-system och förvärv av licenser och rättigheter, oftast programvara. Det krävs en bedömning i flera steg för att fastställa om en immateriell anläggningstillgång ska tas upp som en tillgång. Att den motsvarar definitionen är inte tillräckligt, kriterierna för att redovisas som immateriell anläggninsgtillgång måste vara uppfyllda. Därför är det viktigt att samråd sker med ekonomiavdelningen så att klassificeringen blir rätt. Anskaffningsvärdet ska uppgå till </t>
    </r>
    <r>
      <rPr>
        <b/>
        <sz val="10"/>
        <color theme="1"/>
        <rFont val="Calibri"/>
        <family val="2"/>
        <scheme val="minor"/>
      </rPr>
      <t>minst 100 000 kr exkl moms</t>
    </r>
    <r>
      <rPr>
        <sz val="10"/>
        <color theme="1"/>
        <rFont val="Calibri"/>
        <family val="2"/>
        <scheme val="minor"/>
      </rPr>
      <t xml:space="preserve"> för immateriella anläggningar.</t>
    </r>
  </si>
  <si>
    <t>Underlag Interna överenskommelser</t>
  </si>
  <si>
    <t>Observera att endast överenskomna mellanhavanden tas upp i budget respekteive prognos.</t>
  </si>
  <si>
    <t>Vid interndebitering ersätts löner (kontogr 40*). Kontor och OH bokförs med köpande avdelnings procent via automatisk trigger i agresso</t>
  </si>
  <si>
    <t>Budget/Prognos</t>
  </si>
  <si>
    <t>År:</t>
  </si>
  <si>
    <t>Säljande avd</t>
  </si>
  <si>
    <t>Verksamhet</t>
  </si>
  <si>
    <t>Avstämt och godkänt av motpart</t>
  </si>
  <si>
    <t>(k-fält 2)</t>
  </si>
  <si>
    <t>(k-fält 3)</t>
  </si>
  <si>
    <t>Köpande avd</t>
  </si>
  <si>
    <t>Tjänsten avser</t>
  </si>
  <si>
    <t>Omfattning</t>
  </si>
  <si>
    <t>Beräknad kostnad</t>
  </si>
  <si>
    <t>OBS! När Retendo är fullt implementerat finns detta dokumenterat i Retendo</t>
  </si>
  <si>
    <t>Kontospec - kontering interna intäkter inkl samfinansiering</t>
  </si>
  <si>
    <t>OBS! Speciell avstämningsrapport/resrökn  för kontoklass 9 finns i Hypergene</t>
  </si>
  <si>
    <t>Verks 211</t>
  </si>
  <si>
    <t>Verks 214</t>
  </si>
  <si>
    <t>Verks 221</t>
  </si>
  <si>
    <t>Verks 231</t>
  </si>
  <si>
    <t>Forskning</t>
  </si>
  <si>
    <t>debet</t>
  </si>
  <si>
    <t>kredit</t>
  </si>
  <si>
    <t xml:space="preserve">debet </t>
  </si>
  <si>
    <t>Nettas på nivå:</t>
  </si>
  <si>
    <r>
      <rPr>
        <b/>
        <sz val="8"/>
        <rFont val="Arial"/>
        <family val="2"/>
      </rPr>
      <t>Årets forskningsanslag</t>
    </r>
    <r>
      <rPr>
        <sz val="8"/>
        <rFont val="Arial"/>
        <family val="2"/>
      </rPr>
      <t>, intäkt fakultet</t>
    </r>
  </si>
  <si>
    <t>motkonteras på central nivå</t>
  </si>
  <si>
    <r>
      <rPr>
        <b/>
        <sz val="8"/>
        <rFont val="Arial"/>
        <family val="2"/>
      </rPr>
      <t>Årets forskningsanslag</t>
    </r>
    <r>
      <rPr>
        <sz val="8"/>
        <rFont val="Arial"/>
        <family val="2"/>
      </rPr>
      <t xml:space="preserve"> till avd, kostnad fakultet</t>
    </r>
  </si>
  <si>
    <r>
      <rPr>
        <b/>
        <sz val="8"/>
        <rFont val="Arial"/>
        <family val="2"/>
      </rPr>
      <t>Årets forskningsanslag</t>
    </r>
    <r>
      <rPr>
        <sz val="8"/>
        <rFont val="Arial"/>
        <family val="2"/>
      </rPr>
      <t xml:space="preserve"> , intäkt avdelning</t>
    </r>
  </si>
  <si>
    <t xml:space="preserve">    fak</t>
  </si>
  <si>
    <t>Samfinansiering bidragsprojekt:</t>
  </si>
  <si>
    <r>
      <t xml:space="preserve">Avdelningens </t>
    </r>
    <r>
      <rPr>
        <b/>
        <sz val="8"/>
        <rFont val="Arial"/>
        <family val="2"/>
      </rPr>
      <t>samfinansiering</t>
    </r>
    <r>
      <rPr>
        <sz val="8"/>
        <rFont val="Arial"/>
        <family val="2"/>
      </rPr>
      <t xml:space="preserve"> enl avtal m årets anslag</t>
    </r>
  </si>
  <si>
    <t>egna projekt</t>
  </si>
  <si>
    <r>
      <t xml:space="preserve">Avd </t>
    </r>
    <r>
      <rPr>
        <b/>
        <sz val="8"/>
        <rFont val="Arial"/>
        <family val="2"/>
      </rPr>
      <t>samfinansiering</t>
    </r>
    <r>
      <rPr>
        <sz val="8"/>
        <rFont val="Arial"/>
        <family val="2"/>
      </rPr>
      <t xml:space="preserve"> med gamla fo anslag</t>
    </r>
  </si>
  <si>
    <t xml:space="preserve">     avd</t>
  </si>
  <si>
    <r>
      <rPr>
        <b/>
        <sz val="8"/>
        <rFont val="Arial"/>
        <family val="2"/>
      </rPr>
      <t>Samfinansiering</t>
    </r>
    <r>
      <rPr>
        <sz val="8"/>
        <rFont val="Arial"/>
        <family val="2"/>
      </rPr>
      <t xml:space="preserve"> från avd, samma fakultet</t>
    </r>
  </si>
  <si>
    <t>avstäms mln avd</t>
  </si>
  <si>
    <r>
      <rPr>
        <b/>
        <sz val="8"/>
        <rFont val="Arial"/>
        <family val="2"/>
      </rPr>
      <t>Samfinansiering</t>
    </r>
    <r>
      <rPr>
        <sz val="8"/>
        <rFont val="Arial"/>
        <family val="2"/>
      </rPr>
      <t xml:space="preserve"> till avd, samma fakultet</t>
    </r>
  </si>
  <si>
    <r>
      <rPr>
        <b/>
        <sz val="8"/>
        <rFont val="Arial"/>
        <family val="2"/>
      </rPr>
      <t>Samfinansiering</t>
    </r>
    <r>
      <rPr>
        <sz val="8"/>
        <rFont val="Arial"/>
        <family val="2"/>
      </rPr>
      <t xml:space="preserve"> från avd, annan fakultet</t>
    </r>
  </si>
  <si>
    <r>
      <rPr>
        <b/>
        <sz val="8"/>
        <rFont val="Arial"/>
        <family val="2"/>
      </rPr>
      <t>Samfinansiering</t>
    </r>
    <r>
      <rPr>
        <sz val="8"/>
        <rFont val="Arial"/>
        <family val="2"/>
      </rPr>
      <t xml:space="preserve"> till avd, annan fakultet</t>
    </r>
  </si>
  <si>
    <t xml:space="preserve">      Miun</t>
  </si>
  <si>
    <r>
      <rPr>
        <b/>
        <sz val="8"/>
        <rFont val="Arial"/>
        <family val="2"/>
      </rPr>
      <t>Samfinansiering</t>
    </r>
    <r>
      <rPr>
        <sz val="8"/>
        <rFont val="Arial"/>
        <family val="2"/>
      </rPr>
      <t xml:space="preserve"> från rektor/styrelsens strategiska resurs</t>
    </r>
  </si>
  <si>
    <t>Bokas i vissa fall direkt från rektors reurs - i vissa fall fr avdelningen när medel utdelats till avd.</t>
  </si>
  <si>
    <r>
      <rPr>
        <b/>
        <sz val="8"/>
        <rFont val="Arial"/>
        <family val="2"/>
      </rPr>
      <t>Samfinansierin</t>
    </r>
    <r>
      <rPr>
        <sz val="8"/>
        <rFont val="Arial"/>
        <family val="2"/>
      </rPr>
      <t>g från rektor/styrelsens strategiska resurs</t>
    </r>
  </si>
  <si>
    <t>motkonteras på central nivå alt från tilldelade medel på 214-projekt</t>
  </si>
  <si>
    <t xml:space="preserve">   Avd</t>
  </si>
  <si>
    <r>
      <rPr>
        <b/>
        <sz val="8"/>
        <rFont val="Arial"/>
        <family val="2"/>
      </rPr>
      <t>Samfinansiering externt ofin OH</t>
    </r>
    <r>
      <rPr>
        <sz val="8"/>
        <rFont val="Arial"/>
        <family val="2"/>
      </rPr>
      <t xml:space="preserve"> från fakultet, intäkt avd</t>
    </r>
  </si>
  <si>
    <r>
      <rPr>
        <b/>
        <sz val="8"/>
        <rFont val="Arial"/>
        <family val="2"/>
      </rPr>
      <t>Samfinansiering externt ofin OH</t>
    </r>
    <r>
      <rPr>
        <sz val="8"/>
        <rFont val="Arial"/>
        <family val="2"/>
      </rPr>
      <t xml:space="preserve"> från fakultet, kostnad fak</t>
    </r>
  </si>
  <si>
    <r>
      <t xml:space="preserve">Avdelningens </t>
    </r>
    <r>
      <rPr>
        <b/>
        <sz val="8"/>
        <rFont val="Arial"/>
        <family val="2"/>
      </rPr>
      <t>samfinansiering ofin OH</t>
    </r>
  </si>
  <si>
    <t>egna proj</t>
  </si>
  <si>
    <t>avd</t>
  </si>
  <si>
    <r>
      <rPr>
        <b/>
        <sz val="8"/>
        <rFont val="Arial"/>
        <family val="2"/>
      </rPr>
      <t>Samfin ofin OH</t>
    </r>
    <r>
      <rPr>
        <sz val="8"/>
        <rFont val="Arial"/>
        <family val="2"/>
      </rPr>
      <t xml:space="preserve"> från avdelning, samma fakultet</t>
    </r>
  </si>
  <si>
    <t>ej vanl förekommande</t>
  </si>
  <si>
    <r>
      <rPr>
        <b/>
        <sz val="8"/>
        <rFont val="Arial"/>
        <family val="2"/>
      </rPr>
      <t>Samfin ofin OH</t>
    </r>
    <r>
      <rPr>
        <sz val="8"/>
        <rFont val="Arial"/>
        <family val="2"/>
      </rPr>
      <t xml:space="preserve"> till avdelning, samma fakultet</t>
    </r>
  </si>
  <si>
    <t xml:space="preserve">     fak</t>
  </si>
  <si>
    <r>
      <rPr>
        <b/>
        <sz val="8"/>
        <rFont val="Arial"/>
        <family val="2"/>
      </rPr>
      <t>Samfin ofin OH</t>
    </r>
    <r>
      <rPr>
        <sz val="8"/>
        <rFont val="Arial"/>
        <family val="2"/>
      </rPr>
      <t xml:space="preserve"> från avdelning, annan fakultet</t>
    </r>
  </si>
  <si>
    <r>
      <rPr>
        <b/>
        <sz val="8"/>
        <rFont val="Arial"/>
        <family val="2"/>
      </rPr>
      <t>Samfinansiering ofin OH</t>
    </r>
    <r>
      <rPr>
        <sz val="8"/>
        <rFont val="Arial"/>
        <family val="2"/>
      </rPr>
      <t xml:space="preserve"> Miun, intäkt bidragsproj fr strategisk resurs</t>
    </r>
  </si>
  <si>
    <t xml:space="preserve">   Miun</t>
  </si>
  <si>
    <r>
      <rPr>
        <b/>
        <sz val="8"/>
        <rFont val="Arial"/>
        <family val="2"/>
      </rPr>
      <t>Samfin ofin OH</t>
    </r>
    <r>
      <rPr>
        <sz val="8"/>
        <rFont val="Arial"/>
        <family val="2"/>
      </rPr>
      <t xml:space="preserve"> från rektor/strategisk resurs</t>
    </r>
  </si>
  <si>
    <t xml:space="preserve">Bokas ev fr avdelningen när medel utdelats till avd. </t>
  </si>
  <si>
    <r>
      <rPr>
        <b/>
        <sz val="8"/>
        <rFont val="Arial"/>
        <family val="2"/>
      </rPr>
      <t>Samfin int ofin OH</t>
    </r>
    <r>
      <rPr>
        <sz val="8"/>
        <rFont val="Arial"/>
        <family val="2"/>
      </rPr>
      <t>, intäkt bidragsprojekt (från strategisk resurs)</t>
    </r>
  </si>
  <si>
    <t xml:space="preserve">    Avd</t>
  </si>
  <si>
    <t>Årets tilldelning interna projekt</t>
  </si>
  <si>
    <t>Årets tilldelning internt projekt fr strategisk resurs rektor/styrelse</t>
  </si>
  <si>
    <t>motkonteras centralt</t>
  </si>
  <si>
    <t>Årets tilldeln avslutade överskott</t>
  </si>
  <si>
    <t>Verks 111</t>
  </si>
  <si>
    <t>Verks 125-130</t>
  </si>
  <si>
    <t>Verks 140</t>
  </si>
  <si>
    <t>Utbildning</t>
  </si>
  <si>
    <t>nettas nivå:</t>
  </si>
  <si>
    <t>Avd</t>
  </si>
  <si>
    <t xml:space="preserve">    Fak</t>
  </si>
  <si>
    <t xml:space="preserve">     Miun</t>
  </si>
  <si>
    <t>motkonteras på central nivå alt från tilldelade medel på 111-projekt</t>
  </si>
  <si>
    <t xml:space="preserve">   Fak</t>
  </si>
  <si>
    <r>
      <rPr>
        <b/>
        <sz val="8"/>
        <rFont val="Arial"/>
        <family val="2"/>
      </rPr>
      <t>Samfin ofin OH</t>
    </r>
    <r>
      <rPr>
        <sz val="8"/>
        <rFont val="Arial"/>
        <family val="2"/>
      </rPr>
      <t xml:space="preserve"> till avdelning, annan fakultet</t>
    </r>
  </si>
  <si>
    <t>Årets tilldelning interna projekt inkl avslutade externa överskott</t>
  </si>
  <si>
    <t>Årets tilldeln avslutade överskott , externa verks</t>
  </si>
  <si>
    <t>Årets tilldeln interna utvecklingsmedel sk 0,65-medel</t>
  </si>
  <si>
    <t>Avstämningslista slutlig budget/prognos Hypergene</t>
  </si>
  <si>
    <t>Bilaga13</t>
  </si>
  <si>
    <t xml:space="preserve">Avstämningsmoment </t>
  </si>
  <si>
    <t>kommentar</t>
  </si>
  <si>
    <t>Samtliga uppgifter klarmarkerade och godkända</t>
  </si>
  <si>
    <r>
      <t xml:space="preserve">Inga intäkter/kostnader kvar på verksamhet </t>
    </r>
    <r>
      <rPr>
        <b/>
        <sz val="10"/>
        <rFont val="Arial"/>
        <family val="2"/>
      </rPr>
      <t>810/900</t>
    </r>
    <r>
      <rPr>
        <sz val="10"/>
        <rFont val="Arial"/>
        <family val="2"/>
      </rPr>
      <t xml:space="preserve"> inom aktuellt org (endast XXXX99)</t>
    </r>
  </si>
  <si>
    <r>
      <t xml:space="preserve">Inga intäkter/kostnader </t>
    </r>
    <r>
      <rPr>
        <b/>
        <sz val="10"/>
        <rFont val="Arial"/>
        <family val="2"/>
      </rPr>
      <t xml:space="preserve">"verksamhet saknas" </t>
    </r>
    <r>
      <rPr>
        <sz val="10"/>
        <rFont val="Arial"/>
        <family val="2"/>
      </rPr>
      <t xml:space="preserve">inom aktuellt org </t>
    </r>
  </si>
  <si>
    <r>
      <t xml:space="preserve">Inga intäkter/kostnader </t>
    </r>
    <r>
      <rPr>
        <b/>
        <sz val="10"/>
        <rFont val="Arial"/>
        <family val="2"/>
      </rPr>
      <t>"aktivitet saknas"</t>
    </r>
    <r>
      <rPr>
        <sz val="10"/>
        <rFont val="Arial"/>
        <family val="2"/>
      </rPr>
      <t xml:space="preserve"> inom aktuellt org </t>
    </r>
  </si>
  <si>
    <r>
      <rPr>
        <i/>
        <sz val="10"/>
        <rFont val="Arial"/>
        <family val="2"/>
      </rPr>
      <t>Endast</t>
    </r>
    <r>
      <rPr>
        <sz val="10"/>
        <rFont val="Arial"/>
        <family val="2"/>
      </rPr>
      <t xml:space="preserve"> </t>
    </r>
    <r>
      <rPr>
        <b/>
        <sz val="10"/>
        <rFont val="Arial"/>
        <family val="2"/>
      </rPr>
      <t>Avgiftsintäkter</t>
    </r>
    <r>
      <rPr>
        <sz val="10"/>
        <rFont val="Arial"/>
        <family val="2"/>
      </rPr>
      <t xml:space="preserve"> verksamhet </t>
    </r>
    <r>
      <rPr>
        <b/>
        <sz val="10"/>
        <rFont val="Arial"/>
        <family val="2"/>
      </rPr>
      <t>125,130,231</t>
    </r>
  </si>
  <si>
    <r>
      <rPr>
        <b/>
        <sz val="10"/>
        <rFont val="Arial"/>
        <family val="2"/>
      </rPr>
      <t>Bidragsintäkter</t>
    </r>
    <r>
      <rPr>
        <sz val="10"/>
        <rFont val="Arial"/>
        <family val="2"/>
      </rPr>
      <t xml:space="preserve"> verksamhet </t>
    </r>
    <r>
      <rPr>
        <b/>
        <sz val="10"/>
        <rFont val="Arial"/>
        <family val="2"/>
      </rPr>
      <t>221</t>
    </r>
    <r>
      <rPr>
        <sz val="10"/>
        <rFont val="Arial"/>
        <family val="2"/>
      </rPr>
      <t xml:space="preserve"> - i undantagsfall avgifter</t>
    </r>
  </si>
  <si>
    <t xml:space="preserve"> i undantagsfall även avgifter t ex konferens där bidrag också ingår</t>
  </si>
  <si>
    <t>Avgifts- och bidragsintäkter 140</t>
  </si>
  <si>
    <r>
      <t xml:space="preserve">Konto 9387 - Årets Överförda medel verksamhet 125,130,231 avser nyttjande avslutade överskott aktuell verks. </t>
    </r>
    <r>
      <rPr>
        <b/>
        <i/>
        <sz val="10"/>
        <rFont val="Arial"/>
        <family val="2"/>
      </rPr>
      <t>Årets</t>
    </r>
    <r>
      <rPr>
        <b/>
        <sz val="10"/>
        <rFont val="Arial"/>
        <family val="2"/>
      </rPr>
      <t xml:space="preserve"> tilldeln</t>
    </r>
  </si>
  <si>
    <r>
      <t xml:space="preserve">Konto 9387 - överförda medel verksamhet 111,214 avser </t>
    </r>
    <r>
      <rPr>
        <b/>
        <i/>
        <sz val="10"/>
        <rFont val="Arial"/>
        <family val="2"/>
      </rPr>
      <t>årets</t>
    </r>
    <r>
      <rPr>
        <b/>
        <sz val="10"/>
        <rFont val="Arial"/>
        <family val="2"/>
      </rPr>
      <t xml:space="preserve"> tilldelning</t>
    </r>
    <r>
      <rPr>
        <sz val="10"/>
        <rFont val="Arial"/>
        <family val="2"/>
      </rPr>
      <t xml:space="preserve"> interna projekt</t>
    </r>
  </si>
  <si>
    <r>
      <t xml:space="preserve">Konto 9389 - Överförda medel , verks 111 avser </t>
    </r>
    <r>
      <rPr>
        <b/>
        <sz val="10"/>
        <rFont val="Arial"/>
        <family val="2"/>
      </rPr>
      <t>årets tilldelning</t>
    </r>
    <r>
      <rPr>
        <sz val="10"/>
        <rFont val="Arial"/>
        <family val="2"/>
      </rPr>
      <t xml:space="preserve"> utv. Medel sk. 0,65 medel</t>
    </r>
  </si>
  <si>
    <r>
      <rPr>
        <b/>
        <sz val="10"/>
        <rFont val="Arial"/>
        <family val="2"/>
      </rPr>
      <t>Samfinansiering</t>
    </r>
    <r>
      <rPr>
        <sz val="10"/>
        <rFont val="Arial"/>
        <family val="2"/>
      </rPr>
      <t xml:space="preserve"> endast verksamhet </t>
    </r>
    <r>
      <rPr>
        <b/>
        <sz val="10"/>
        <rFont val="Arial"/>
        <family val="2"/>
      </rPr>
      <t>140 (bidrag) samt 221 (bidrag)</t>
    </r>
  </si>
  <si>
    <t xml:space="preserve">Avdelningens Samfinansiering Utb. Anslag 110  till 140, </t>
  </si>
  <si>
    <t>i vissa fall kan samfinansiering komma från rektor  (utb/fo)</t>
  </si>
  <si>
    <t>Avdelningens Samfinansiering  Fo anslag 211 till 221</t>
  </si>
  <si>
    <r>
      <t>S:a</t>
    </r>
    <r>
      <rPr>
        <b/>
        <sz val="10"/>
        <rFont val="Arial"/>
        <family val="2"/>
      </rPr>
      <t>Transfereringar</t>
    </r>
    <r>
      <rPr>
        <sz val="10"/>
        <rFont val="Arial"/>
        <family val="2"/>
      </rPr>
      <t xml:space="preserve"> i kkl 7=0  d v s netto erhållna bidrag - lämnade bidrag ska vara noll (0)</t>
    </r>
  </si>
  <si>
    <t>Konto 9308*/9408*-konton för samfinansiering nettade inom aktuell nivå samt inom  utb verksamhet 1*</t>
  </si>
  <si>
    <t>Ingen samfinansiering mellan GU o FO</t>
  </si>
  <si>
    <t>Konto 9308*/9408*-konton för samfinansiering nettade inom aktuell nivå samt inom For verksamhet 2*</t>
  </si>
  <si>
    <t xml:space="preserve">Konto 9309*/9409*-konton för samfinansiering OH  nettade inom aktuell nivå samt inom  utbildningsverksamhet 1* </t>
  </si>
  <si>
    <t>Konto 9309*/9409*-konton för samfinansiering OH  nettade inom aktuell nivå samt inom forskningsverksamhet  2*</t>
  </si>
  <si>
    <t xml:space="preserve">Konto 9307 motsvarar årets tilldelning FO anslag per fak </t>
  </si>
  <si>
    <t>Konto 93071/94071 omfördelnking fo anslag inom fak resp avd o  nettade inom fakultet resp avd</t>
  </si>
  <si>
    <t>GU anslag  (HST/HPR) konto 9302/9303 -max årets takbelopp</t>
  </si>
  <si>
    <t>Konto 3024 - årets kval anslag  GU</t>
  </si>
  <si>
    <t>Kommentarer resultatpåverkan per verksamhet på summeringsnivå (tot avdelning, inst, tot fakultet osv)</t>
  </si>
  <si>
    <t>enligt fastställd modell</t>
  </si>
  <si>
    <t>ev IB 99991 internfinansierade anslagsprojekt verks 111,211,214 ( fg års ej nyttjade tilldelning)</t>
  </si>
  <si>
    <t xml:space="preserve">IB motsvarar fg års tilldelning </t>
  </si>
  <si>
    <t>ev IB 99991 interna projekt - verks 125-140,221-231 endast nyttjande avslutade överskott  (fg års ej nyttade tilldelning)</t>
  </si>
  <si>
    <t>Stäm av att budgetkonton inte använts vid kontoinmatning för de I o K som bugeteras på direkt på aktuellt konto</t>
  </si>
  <si>
    <t>Total lokalkostnad per avdelning enligt aktuellt budget-/prognos-värde INFRA - FAS</t>
  </si>
  <si>
    <t>Summa "OH fördelning univ gem stödverksamhet" - aktuellt budgetvärde (fakultetsnivå)</t>
  </si>
  <si>
    <t>Budget/Prognos HST, HPR per utb område samt per fakultet redovisat enligt tidplan</t>
  </si>
  <si>
    <t>EXEMPEL</t>
  </si>
  <si>
    <t>MIUN</t>
  </si>
  <si>
    <t>EKO</t>
  </si>
  <si>
    <t>NYA budgetkonton fr o m budget 2018</t>
  </si>
  <si>
    <t>Mittuniversitetet, Intern resultaträkning</t>
  </si>
  <si>
    <t>Budgetering</t>
  </si>
  <si>
    <t>Utfall</t>
  </si>
  <si>
    <t>Budget o utfallsnivå 1</t>
  </si>
  <si>
    <t>Valbart för registrering</t>
  </si>
  <si>
    <t>Bokas i budget på</t>
  </si>
  <si>
    <t>Summeringsnivåer</t>
  </si>
  <si>
    <t>Intäkter</t>
  </si>
  <si>
    <t>Anslag grundutbildning</t>
  </si>
  <si>
    <t>Aktuella 3- och 9-konton</t>
  </si>
  <si>
    <t>Aktuella 3-och 9-konton</t>
  </si>
  <si>
    <t>Överförda medel inom Miun</t>
  </si>
  <si>
    <t>Aktuella 9-konton</t>
  </si>
  <si>
    <t>Avsättning anslag</t>
  </si>
  <si>
    <t xml:space="preserve">        Nuvarande detaljnivå behövs för särredovisning </t>
  </si>
  <si>
    <t>Fördelning anslag</t>
  </si>
  <si>
    <t xml:space="preserve">        vid omfördelning anslag </t>
  </si>
  <si>
    <t>Samfinansiering</t>
  </si>
  <si>
    <t>Avgifter och ersättningar</t>
  </si>
  <si>
    <t>310 Avgifter och ersättningar</t>
  </si>
  <si>
    <t>310B Avg o ers (budget)</t>
  </si>
  <si>
    <t>Aktuella 31-34-konton</t>
  </si>
  <si>
    <t>Bidrag</t>
  </si>
  <si>
    <t>320 Bidrag</t>
  </si>
  <si>
    <t>350B Bidrag (budget)</t>
  </si>
  <si>
    <t>Aktuella 35-37-konton</t>
  </si>
  <si>
    <t xml:space="preserve">Finansiella intäkter </t>
  </si>
  <si>
    <t>330 Finansiella intäkter</t>
  </si>
  <si>
    <t>380B Fin intätker (budget)</t>
  </si>
  <si>
    <t>Aktuella 38-konton</t>
  </si>
  <si>
    <t>Kostnader</t>
  </si>
  <si>
    <t xml:space="preserve">Personalkostnader, lön +LKP </t>
  </si>
  <si>
    <t>Aktuella lönekonton, kkl 4</t>
  </si>
  <si>
    <t>Aktuella lönekonton, konto 4000-4069 samt 4091,4562,4649</t>
  </si>
  <si>
    <t>Huvuddel av personalkostnader via Primula</t>
  </si>
  <si>
    <t xml:space="preserve">Personalkostnader,övrigt </t>
  </si>
  <si>
    <t>4800 Utbildning/konferens                                 4900 Personalkostnader övrigt</t>
  </si>
  <si>
    <t>480B Utbildning, konferens egen personal (budget),                                   490B Övriga pers kostnader (budget)</t>
  </si>
  <si>
    <t>Aktuella 4-konton</t>
  </si>
  <si>
    <t>Se sep flik med vilka utfallskonton som tillhör resp. budgetkonto</t>
  </si>
  <si>
    <t>Konsultkostnader</t>
  </si>
  <si>
    <t>570B konsulter exkl lärosäten,                          571B konsulter lärosäten</t>
  </si>
  <si>
    <t>Aktuella 573-578-konton</t>
  </si>
  <si>
    <t>Se sep flik med vilka utfallskonton som tillhör resp. budgetkonto. OH inom UTB på 570B ej på 571B</t>
  </si>
  <si>
    <t>fr o m 2021</t>
  </si>
  <si>
    <t>Övrig drift</t>
  </si>
  <si>
    <t>5510 Resor, hotell o repr.                   5610 Förbrukningsinventarier, stöldbeg.                                    5690 Material och övriga varor  5790 Övriga tjänster                        5800 Övrig drift</t>
  </si>
  <si>
    <t>551B Resor, hotell, repr(budget)                      561B Förbrukn.invest, stöldbeg (budget)                                       569B Material o övr varor (budget)                                                  579B Övr tjänster (budget)                   580B Övrig drift (budget)</t>
  </si>
  <si>
    <t>Aktuella 51-59-konton</t>
  </si>
  <si>
    <t>Intern övrig drift</t>
  </si>
  <si>
    <t>Lokaler</t>
  </si>
  <si>
    <t>5500 Lokaler externa samt för interna lokaler budgeteras på bef 9501X-konton</t>
  </si>
  <si>
    <t>500B Lokalkostnader, externa (budget)                                             - Interna budgeteras på befintliga 9501X-konton</t>
  </si>
  <si>
    <t>Aktuella 50-konton (externa),                               Aktuell 9501X-konton (interna)</t>
  </si>
  <si>
    <t>Nuvarande detaljnivå för interna lokaler som har olika fördelningsmodell. Viss del automatbudgeteras via trigger</t>
  </si>
  <si>
    <t>Finansiella kostnader</t>
  </si>
  <si>
    <t>590 Finansiella kostnader</t>
  </si>
  <si>
    <t>590B Fin kostnader (budget)</t>
  </si>
  <si>
    <t>Aktuella 59-konton</t>
  </si>
  <si>
    <t>Aktuella 6-konton automatiskt i Hypergene</t>
  </si>
  <si>
    <t>Automatkonteras i budget från investeringsbudgeten</t>
  </si>
  <si>
    <t>OH, Fördelning univ gem stödverks</t>
  </si>
  <si>
    <t>OH-trigger</t>
  </si>
  <si>
    <t>Aktuella 9-konton automatiskt i Hypergene</t>
  </si>
  <si>
    <t>Transfereringar</t>
  </si>
  <si>
    <t>Medel som erhållits från statsbudgeten för finansering av bidrag</t>
  </si>
  <si>
    <t>730B  Medel från statsbugeten för finansiering av bidrag</t>
  </si>
  <si>
    <t>Aktuella 73-konton</t>
  </si>
  <si>
    <t>ENDAST för Anslag som transfereras inom Nat Fo-skola samt Miuns egna bidrag till studentkårer</t>
  </si>
  <si>
    <t>fr o m budget 2024</t>
  </si>
  <si>
    <t>Medel som erhållits från myndighter mm för finansering av bidrag</t>
  </si>
  <si>
    <t>975- Erhållna bidrag, transferering (budget)</t>
  </si>
  <si>
    <t>700B Erhållna bidrag, transferering (budget)</t>
  </si>
  <si>
    <t>Aktuella 72-74-konton</t>
  </si>
  <si>
    <t>samtliga typer av erh bidrag för transfereringar</t>
  </si>
  <si>
    <t>Lämnade bidrag</t>
  </si>
  <si>
    <t>979- Lämnade bidrag, transferering (budget)</t>
  </si>
  <si>
    <t>770B Lämnade bidrag, transferering (budget)</t>
  </si>
  <si>
    <t>Aktuella 75-79-konton</t>
  </si>
  <si>
    <t xml:space="preserve"> Saldo</t>
  </si>
  <si>
    <t xml:space="preserve"> Årets kapitalförändring</t>
  </si>
  <si>
    <t>IB interna projekt</t>
  </si>
  <si>
    <t>991 IB interna projekt</t>
  </si>
  <si>
    <t>Konto 99991</t>
  </si>
  <si>
    <t>Endast ett valbart budgetekonto, motsv 99991</t>
  </si>
  <si>
    <t>febr</t>
  </si>
  <si>
    <t>mailat samt Niklas avstämt med Victoria</t>
  </si>
  <si>
    <t>15/4</t>
  </si>
  <si>
    <t xml:space="preserve">Se sammantrplan </t>
  </si>
  <si>
    <t>v 22-23</t>
  </si>
  <si>
    <t>Rambeslut 2024</t>
  </si>
  <si>
    <t>Rambudget 2024 Hypergene</t>
  </si>
  <si>
    <t>Utökat stöd, ansökningar till EU:s ramprogram</t>
  </si>
  <si>
    <t>Ram till prognos 2024</t>
  </si>
  <si>
    <t>Ram Prognos 2024</t>
  </si>
  <si>
    <t>Förvaltning &amp; UL</t>
  </si>
  <si>
    <t>Ram fördelad per avdelning inkl beslutade förändringar sedan budget (tkr)</t>
  </si>
  <si>
    <t>UL, US &amp; IR</t>
  </si>
  <si>
    <t>Förvaltningens strategiska medel</t>
  </si>
  <si>
    <t>Omorganisation ULS</t>
  </si>
  <si>
    <t>Första körning fördelningstrigger- visar prognos under Ekonomirapporter. Sedan varje dag till deadline</t>
  </si>
  <si>
    <t>8/4</t>
  </si>
  <si>
    <t>klart 240229/Eva, uppdaterat igen 240308</t>
  </si>
  <si>
    <t>Prognosvärden 2024</t>
  </si>
  <si>
    <r>
      <t>från INFRA FAS per</t>
    </r>
    <r>
      <rPr>
        <b/>
        <sz val="10"/>
        <color rgb="FFFF0000"/>
        <rFont val="Arial"/>
        <family val="2"/>
      </rPr>
      <t xml:space="preserve"> 2023-03-20</t>
    </r>
  </si>
  <si>
    <t>Internhyra Prognos 202403</t>
  </si>
  <si>
    <t>Budgetperiod 240101-241231</t>
  </si>
  <si>
    <t>Budget</t>
  </si>
  <si>
    <t>...varav</t>
  </si>
  <si>
    <t>Omräkn faktor</t>
  </si>
  <si>
    <t>Deb area</t>
  </si>
  <si>
    <t>Prel. budget</t>
  </si>
  <si>
    <t>Bokningsbara</t>
  </si>
  <si>
    <t>Grupprum</t>
  </si>
  <si>
    <t xml:space="preserve">Datasalar </t>
  </si>
  <si>
    <t>Förslag till</t>
  </si>
  <si>
    <t>Ingrid/Bea registerar nedan per avdelning i Hypergene</t>
  </si>
  <si>
    <t>tot</t>
  </si>
  <si>
    <t>spec.lokaler</t>
  </si>
  <si>
    <t xml:space="preserve">övrig area </t>
  </si>
  <si>
    <t>egen area</t>
  </si>
  <si>
    <t>spec lokaler</t>
  </si>
  <si>
    <t>lokaler 1)</t>
  </si>
  <si>
    <t>2)</t>
  </si>
  <si>
    <t>3)</t>
  </si>
  <si>
    <t>budget 2024</t>
  </si>
  <si>
    <t xml:space="preserve">budget  </t>
  </si>
  <si>
    <t>Fördelning</t>
  </si>
  <si>
    <t>kto 95012</t>
  </si>
  <si>
    <t>kto 95019</t>
  </si>
  <si>
    <t>kto 95013</t>
  </si>
  <si>
    <t>kto 95018</t>
  </si>
  <si>
    <t>kr</t>
  </si>
  <si>
    <t>(kkr)</t>
  </si>
  <si>
    <t>kto 95016</t>
  </si>
  <si>
    <t>Fakultetet/avdelningar</t>
  </si>
  <si>
    <t>HUV kansli</t>
  </si>
  <si>
    <t>HSV (fa 1,0)</t>
  </si>
  <si>
    <t>Delsumma HUV</t>
  </si>
  <si>
    <t>NMT kansli</t>
  </si>
  <si>
    <t>IMD (fa 1,0)</t>
  </si>
  <si>
    <t>NDH (fa1,0)</t>
  </si>
  <si>
    <t>Delsumma NMT</t>
  </si>
  <si>
    <t>Förvaltning (fa1,0)</t>
  </si>
  <si>
    <t>Bibliotek (fa 1,0)</t>
  </si>
  <si>
    <t>Datasalar</t>
  </si>
  <si>
    <t>Delsumma Förvaltning</t>
  </si>
  <si>
    <t>Bokningsbara lokaler</t>
  </si>
  <si>
    <t>Undervisningslokaler</t>
  </si>
  <si>
    <t>Konferensrum</t>
  </si>
  <si>
    <t xml:space="preserve">Delsumma bokningsbara </t>
  </si>
  <si>
    <t xml:space="preserve">1) Debiteras kvartalsvis enligt aktuell prislista, budget enligt fördelning rullande 12 </t>
  </si>
  <si>
    <t>2) Fördelas enligt, vid budget, gällande prognos HST 2023 (campus + distans)</t>
  </si>
  <si>
    <t>3) Enligt beslut förvaltningschef, ingår fr o m 2016 i OH</t>
  </si>
  <si>
    <t>4) Justerat grupprum NMT som var felfördelat.</t>
  </si>
  <si>
    <t>5) Justerat faktor på NDH avseende 48 kvm Härnösand</t>
  </si>
  <si>
    <t>Rev lokaltabell</t>
  </si>
  <si>
    <t>Lokalkostnad per avdelning samt årskostnad per kvm.</t>
  </si>
  <si>
    <t>Kontor fördelas med procentpåslag på lön (konto 4000-4061 exkl 4051). Modell för beräkning av procentsats se årets budgetanvisningar.</t>
  </si>
  <si>
    <t>I budget används innevarande års procentsatser</t>
  </si>
  <si>
    <t>Avd/inst´s lab.lokaler, datasalar och bokningsbara lokaler fördelas ut i verksamheten som direkt kostnad med kronor per kvm.</t>
  </si>
  <si>
    <t>Huvuddelen av datasalar inräknas i gem kostnader och ingår därmed i indirekta kostnader d v s OH-procent</t>
  </si>
  <si>
    <t>För ev behov av grunddata från INFRA, FAS lokaldatabas för budget- kontakta Anna-Carin Hammar, INFRA FAS</t>
  </si>
  <si>
    <t xml:space="preserve">I prognos revideras kontor och speciallokaler efter debitering lokaler kvartal 1. </t>
  </si>
  <si>
    <t>Efter att budget fastställts beräknas avdelningsspecifika procentsatser för kontor för bokföring och prognos.</t>
  </si>
  <si>
    <t>Beräknade värden total lokalkostnad per avd/inst nedan se kolumn  i tabell nedan</t>
  </si>
  <si>
    <t>verkligt belopp  från CAMP</t>
  </si>
  <si>
    <t>Total procent 2024 - Snittprocent baserat på utfall, år 2020-2023 + del av ack överskot UTB OH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</si>
</sst>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 _k_r_-;\-* #,##0.00\ _k_r_-;_-* &quot;-&quot;??\ _k_r_-;_-@_-"/>
    <numFmt numFmtId="165" formatCode="0.0%"/>
    <numFmt numFmtId="166" formatCode="#,##0\ &quot;kr&quot;"/>
    <numFmt numFmtId="167" formatCode="hh:mm;@"/>
    <numFmt numFmtId="168" formatCode="#,##0_ ;\-#,##0\ "/>
    <numFmt numFmtId="169" formatCode="#,##0.000"/>
    <numFmt numFmtId="170" formatCode="0.0"/>
    <numFmt numFmtId="171" formatCode="0.0000%"/>
    <numFmt numFmtId="172" formatCode="0.000000%"/>
  </numFmts>
  <fonts count="2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rgb="FF0070C0"/>
      <name val="Arial"/>
      <family val="2"/>
    </font>
    <font>
      <sz val="10"/>
      <name val="Arial"/>
      <family val="2"/>
    </font>
    <font>
      <sz val="9"/>
      <name val="Arial"/>
      <family val="2"/>
    </font>
    <font>
      <sz val="9"/>
      <color rgb="FF00B050"/>
      <name val="Arial"/>
      <family val="2"/>
    </font>
    <font>
      <sz val="9"/>
      <color theme="1"/>
      <name val="Arial"/>
      <family val="2"/>
    </font>
    <font>
      <sz val="7"/>
      <name val="Arial"/>
      <family val="2"/>
    </font>
    <font>
      <sz val="9"/>
      <color rgb="FFFF0000"/>
      <name val="Arial"/>
      <family val="2"/>
    </font>
    <font>
      <b/>
      <sz val="9"/>
      <color rgb="FFFF0000"/>
      <name val="Arial"/>
      <family val="2"/>
    </font>
    <font>
      <sz val="7"/>
      <color rgb="FFFF0000"/>
      <name val="Arial"/>
      <family val="2"/>
    </font>
    <font>
      <sz val="8"/>
      <name val="Arial"/>
      <family val="2"/>
    </font>
    <font>
      <sz val="9"/>
      <color rgb="FF0070C0"/>
      <name val="Arial"/>
      <family val="2"/>
    </font>
    <font>
      <b/>
      <sz val="8"/>
      <color rgb="FF0070C0"/>
      <name val="Arial"/>
      <family val="2"/>
    </font>
    <font>
      <b/>
      <sz val="8"/>
      <color theme="1"/>
      <name val="Arial"/>
      <family val="2"/>
    </font>
    <font>
      <b/>
      <sz val="9"/>
      <color theme="1"/>
      <name val="Arial"/>
      <family val="2"/>
    </font>
    <font>
      <b/>
      <sz val="8"/>
      <name val="Arial"/>
      <family val="2"/>
    </font>
    <font>
      <b/>
      <sz val="9"/>
      <name val="Arial"/>
      <family val="2"/>
    </font>
    <font>
      <sz val="8"/>
      <color rgb="FF000000"/>
      <name val="Arial"/>
      <family val="2"/>
    </font>
    <font>
      <sz val="8"/>
      <color rgb="FFFF0000"/>
      <name val="Arial"/>
      <family val="2"/>
    </font>
    <font>
      <b/>
      <sz val="9"/>
      <color rgb="FF00B050"/>
      <name val="Arial"/>
      <family val="2"/>
    </font>
    <font>
      <sz val="8"/>
      <color rgb="FF00B050"/>
      <name val="Arial"/>
      <family val="2"/>
    </font>
    <font>
      <b/>
      <sz val="7"/>
      <name val="Arial"/>
      <family val="2"/>
    </font>
    <font>
      <sz val="7"/>
      <color rgb="FF000000"/>
      <name val="Arial"/>
      <family val="2"/>
    </font>
    <font>
      <b/>
      <sz val="8"/>
      <color rgb="FF000000"/>
      <name val="Arial"/>
      <family val="2"/>
    </font>
    <font>
      <b/>
      <sz val="9"/>
      <color theme="9" tint="-0.249977111117893"/>
      <name val="Arial"/>
      <family val="2"/>
    </font>
    <font>
      <sz val="8"/>
      <color theme="1"/>
      <name val="Arial"/>
      <family val="2"/>
    </font>
    <font>
      <sz val="8"/>
      <color theme="9" tint="-0.249977111117893"/>
      <name val="Arial"/>
      <family val="2"/>
    </font>
    <font>
      <b/>
      <sz val="8"/>
      <color rgb="FFFF0000"/>
      <name val="Arial"/>
      <family val="2"/>
    </font>
    <font>
      <i/>
      <sz val="8"/>
      <name val="Arial"/>
      <family val="2"/>
    </font>
    <font>
      <b/>
      <sz val="9"/>
      <color rgb="FF0070C0"/>
      <name val="Arial"/>
      <family val="2"/>
    </font>
    <font>
      <b/>
      <sz val="9"/>
      <color indexed="81"/>
      <name val="Tahoma"/>
      <family val="2"/>
    </font>
    <font>
      <sz val="9"/>
      <color indexed="81"/>
      <name val="Tahoma"/>
      <family val="2"/>
    </font>
    <font>
      <b/>
      <sz val="10"/>
      <name val="Arial"/>
      <family val="2"/>
    </font>
    <font>
      <strike/>
      <sz val="8"/>
      <name val="Arial"/>
      <family val="2"/>
    </font>
    <font>
      <b/>
      <sz val="10"/>
      <color indexed="8"/>
      <name val="Arial"/>
      <family val="2"/>
    </font>
    <font>
      <sz val="8"/>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sz val="10"/>
      <color theme="1"/>
      <name val="Arial"/>
      <family val="2"/>
    </font>
    <font>
      <b/>
      <sz val="11"/>
      <name val="Arial"/>
      <family val="2"/>
    </font>
    <font>
      <sz val="10"/>
      <name val="Times New Roman"/>
      <family val="1"/>
    </font>
    <font>
      <sz val="12"/>
      <name val="Times New Roman"/>
      <family val="1"/>
    </font>
    <font>
      <sz val="11"/>
      <name val="Arial"/>
      <family val="2"/>
    </font>
    <font>
      <i/>
      <sz val="10"/>
      <name val="Arial"/>
      <family val="2"/>
    </font>
    <font>
      <sz val="10"/>
      <color rgb="FFFF0000"/>
      <name val="Arial"/>
      <family val="2"/>
    </font>
    <font>
      <b/>
      <sz val="11"/>
      <color rgb="FFFF0000"/>
      <name val="Arial"/>
      <family val="2"/>
    </font>
    <font>
      <b/>
      <sz val="12"/>
      <name val="Times New Roman"/>
      <family val="1"/>
    </font>
    <font>
      <sz val="12"/>
      <name val="Arial"/>
      <family val="2"/>
    </font>
    <font>
      <sz val="10"/>
      <color rgb="FF0070C0"/>
      <name val="Times New Roman"/>
      <family val="1"/>
    </font>
    <font>
      <b/>
      <sz val="10"/>
      <color rgb="FFFF0000"/>
      <name val="Arial"/>
      <family val="2"/>
    </font>
    <font>
      <u/>
      <sz val="8"/>
      <name val="Arial"/>
      <family val="2"/>
    </font>
    <font>
      <b/>
      <sz val="8"/>
      <color indexed="8"/>
      <name val="Arial"/>
      <family val="2"/>
    </font>
    <font>
      <b/>
      <i/>
      <sz val="8"/>
      <name val="Arial"/>
      <family val="2"/>
    </font>
    <font>
      <b/>
      <sz val="12"/>
      <name val="Arial"/>
      <family val="2"/>
    </font>
    <font>
      <b/>
      <sz val="9"/>
      <name val="Palatino Linotype"/>
      <family val="1"/>
    </font>
    <font>
      <sz val="8"/>
      <name val="Palatino Linotype"/>
      <family val="1"/>
    </font>
    <font>
      <sz val="8"/>
      <color theme="0" tint="-0.34998626667073579"/>
      <name val="Palatino Linotype"/>
      <family val="1"/>
    </font>
    <font>
      <b/>
      <sz val="9"/>
      <color theme="0" tint="-0.34998626667073579"/>
      <name val="Palatino Linotype"/>
      <family val="1"/>
    </font>
    <font>
      <b/>
      <sz val="10"/>
      <color indexed="10"/>
      <name val="Arial"/>
      <family val="2"/>
    </font>
    <font>
      <sz val="9"/>
      <name val="Palatino Linotype"/>
      <family val="1"/>
    </font>
    <font>
      <b/>
      <sz val="10"/>
      <color theme="0" tint="-0.34998626667073579"/>
      <name val="Arial"/>
      <family val="2"/>
    </font>
    <font>
      <sz val="10"/>
      <color theme="0" tint="-0.34998626667073579"/>
      <name val="Arial"/>
      <family val="2"/>
    </font>
    <font>
      <b/>
      <sz val="14"/>
      <color rgb="FFFF0000"/>
      <name val="Arial"/>
      <family val="2"/>
    </font>
    <font>
      <b/>
      <sz val="10"/>
      <color theme="0" tint="-0.499984740745262"/>
      <name val="Arial"/>
      <family val="2"/>
    </font>
    <font>
      <b/>
      <sz val="14"/>
      <color theme="1"/>
      <name val="Calibri"/>
      <family val="2"/>
      <scheme val="minor"/>
    </font>
    <font>
      <sz val="10"/>
      <color indexed="8"/>
      <name val="Arial"/>
      <family val="2"/>
    </font>
    <font>
      <sz val="10"/>
      <color theme="0" tint="-0.499984740745262"/>
      <name val="Arial"/>
      <family val="2"/>
    </font>
    <font>
      <b/>
      <i/>
      <sz val="14"/>
      <color theme="1"/>
      <name val="Calibri"/>
      <family val="2"/>
      <scheme val="minor"/>
    </font>
    <font>
      <sz val="14"/>
      <color theme="1"/>
      <name val="Calibri"/>
      <family val="2"/>
      <scheme val="minor"/>
    </font>
    <font>
      <b/>
      <sz val="10"/>
      <color theme="1"/>
      <name val="Arial"/>
      <family val="2"/>
    </font>
    <font>
      <sz val="10"/>
      <color rgb="FFFF0000"/>
      <name val="Times New Roman"/>
      <family val="1"/>
    </font>
    <font>
      <b/>
      <sz val="11"/>
      <color theme="1"/>
      <name val="Arial"/>
      <family val="2"/>
    </font>
    <font>
      <sz val="10"/>
      <color rgb="FF0070C0"/>
      <name val="Arial"/>
      <family val="2"/>
    </font>
    <font>
      <b/>
      <i/>
      <sz val="10"/>
      <name val="Arial"/>
      <family val="2"/>
    </font>
    <font>
      <b/>
      <sz val="10"/>
      <color theme="0" tint="-0.499984740745262"/>
      <name val="Calibri"/>
      <family val="2"/>
      <scheme val="minor"/>
    </font>
    <font>
      <sz val="8"/>
      <color theme="0" tint="-0.34998626667073579"/>
      <name val="Calibri"/>
      <family val="2"/>
      <scheme val="minor"/>
    </font>
    <font>
      <b/>
      <sz val="14"/>
      <name val="Calibri"/>
      <family val="2"/>
      <scheme val="minor"/>
    </font>
    <font>
      <b/>
      <i/>
      <sz val="10"/>
      <color rgb="FFFF0000"/>
      <name val="Arial"/>
      <family val="2"/>
    </font>
    <font>
      <b/>
      <sz val="14"/>
      <name val="Arial"/>
      <family val="2"/>
    </font>
    <font>
      <sz val="12"/>
      <color theme="1"/>
      <name val="Calibri"/>
      <family val="2"/>
      <scheme val="minor"/>
    </font>
    <font>
      <b/>
      <sz val="12"/>
      <color rgb="FFFF0000"/>
      <name val="Arial"/>
      <family val="2"/>
    </font>
    <font>
      <sz val="10"/>
      <color theme="4" tint="0.59999389629810485"/>
      <name val="Arial"/>
      <family val="2"/>
    </font>
    <font>
      <b/>
      <i/>
      <sz val="10"/>
      <color theme="1"/>
      <name val="Calibri"/>
      <family val="2"/>
      <scheme val="minor"/>
    </font>
    <font>
      <b/>
      <sz val="7"/>
      <color rgb="FFFF0000"/>
      <name val="Arial"/>
      <family val="2"/>
    </font>
    <font>
      <strike/>
      <sz val="8"/>
      <color rgb="FFFF0000"/>
      <name val="Arial"/>
      <family val="2"/>
    </font>
    <font>
      <vertAlign val="superscript"/>
      <sz val="8"/>
      <color theme="1"/>
      <name val="Arial"/>
      <family val="2"/>
    </font>
    <font>
      <vertAlign val="superscript"/>
      <sz val="8"/>
      <name val="Arial"/>
      <family val="2"/>
    </font>
    <font>
      <sz val="7"/>
      <color theme="1"/>
      <name val="Calibri"/>
      <family val="2"/>
      <scheme val="minor"/>
    </font>
    <font>
      <b/>
      <i/>
      <sz val="8"/>
      <color theme="1"/>
      <name val="Calibri"/>
      <family val="2"/>
      <scheme val="minor"/>
    </font>
    <font>
      <sz val="8"/>
      <color rgb="FFFF0000"/>
      <name val="Calibri"/>
      <family val="2"/>
      <scheme val="minor"/>
    </font>
    <font>
      <b/>
      <sz val="8"/>
      <color rgb="FFFF0000"/>
      <name val="Calibri"/>
      <family val="2"/>
      <scheme val="minor"/>
    </font>
    <font>
      <i/>
      <sz val="8"/>
      <color theme="1"/>
      <name val="Calibri"/>
      <family val="2"/>
      <scheme val="minor"/>
    </font>
    <font>
      <sz val="8"/>
      <name val="Calibri"/>
      <family val="2"/>
      <scheme val="minor"/>
    </font>
    <font>
      <b/>
      <sz val="8"/>
      <name val="Calibri"/>
      <family val="2"/>
      <scheme val="minor"/>
    </font>
    <font>
      <sz val="8"/>
      <color theme="0" tint="-0.34998626667073579"/>
      <name val="Arial"/>
      <family val="2"/>
    </font>
    <font>
      <sz val="11"/>
      <color rgb="FFFF0000"/>
      <name val="Arial"/>
      <family val="2"/>
    </font>
    <font>
      <b/>
      <sz val="8"/>
      <color theme="0" tint="-0.249977111117893"/>
      <name val="Arial"/>
      <family val="2"/>
    </font>
    <font>
      <sz val="11"/>
      <name val="Palatino Linotype"/>
      <family val="1"/>
    </font>
    <font>
      <vertAlign val="superscript"/>
      <sz val="7"/>
      <color rgb="FF000000"/>
      <name val="Arial"/>
      <family val="2"/>
    </font>
    <font>
      <vertAlign val="superscript"/>
      <sz val="8"/>
      <color rgb="FF000000"/>
      <name val="Arial"/>
      <family val="2"/>
    </font>
    <font>
      <i/>
      <sz val="8"/>
      <color theme="0" tint="-0.34998626667073579"/>
      <name val="Arial"/>
      <family val="2"/>
    </font>
    <font>
      <sz val="11"/>
      <color rgb="FFFF0000"/>
      <name val="Calibri"/>
      <family val="2"/>
      <scheme val="minor"/>
    </font>
    <font>
      <b/>
      <strike/>
      <sz val="8"/>
      <color rgb="FF0070C0"/>
      <name val="Arial"/>
      <family val="2"/>
    </font>
    <font>
      <strike/>
      <sz val="10"/>
      <name val="Arial"/>
      <family val="2"/>
    </font>
    <font>
      <i/>
      <strike/>
      <sz val="8"/>
      <color rgb="FF0070C0"/>
      <name val="Arial"/>
      <family val="2"/>
    </font>
    <font>
      <sz val="11"/>
      <name val="Calibri"/>
      <family val="2"/>
      <scheme val="minor"/>
    </font>
    <font>
      <sz val="8"/>
      <color theme="0" tint="-0.499984740745262"/>
      <name val="Arial"/>
      <family val="2"/>
    </font>
    <font>
      <b/>
      <u/>
      <sz val="9"/>
      <name val="Arial"/>
      <family val="2"/>
    </font>
    <font>
      <i/>
      <sz val="8"/>
      <color rgb="FFFF0000"/>
      <name val="Arial"/>
      <family val="2"/>
    </font>
    <font>
      <sz val="8"/>
      <color rgb="FF0070C0"/>
      <name val="Calibri"/>
      <family val="2"/>
      <scheme val="minor"/>
    </font>
    <font>
      <b/>
      <sz val="8"/>
      <color theme="0" tint="-0.499984740745262"/>
      <name val="Arial"/>
      <family val="2"/>
    </font>
    <font>
      <sz val="11"/>
      <color rgb="FF0070C0"/>
      <name val="Calibri"/>
      <family val="2"/>
      <scheme val="minor"/>
    </font>
    <font>
      <b/>
      <sz val="9"/>
      <color theme="0" tint="-0.499984740745262"/>
      <name val="Arial"/>
      <family val="2"/>
    </font>
    <font>
      <sz val="9"/>
      <color theme="0" tint="-0.499984740745262"/>
      <name val="Arial"/>
      <family val="2"/>
    </font>
    <font>
      <i/>
      <sz val="8"/>
      <color theme="0" tint="-0.499984740745262"/>
      <name val="Arial"/>
      <family val="2"/>
    </font>
    <font>
      <sz val="8"/>
      <color theme="0" tint="-0.499984740745262"/>
      <name val="Calibri"/>
      <family val="2"/>
      <scheme val="minor"/>
    </font>
    <font>
      <sz val="11"/>
      <color theme="0" tint="-0.499984740745262"/>
      <name val="Calibri"/>
      <family val="2"/>
      <scheme val="minor"/>
    </font>
    <font>
      <b/>
      <sz val="9"/>
      <color theme="0" tint="-0.34998626667073579"/>
      <name val="Arial"/>
      <family val="2"/>
    </font>
    <font>
      <sz val="9"/>
      <color theme="0" tint="-0.34998626667073579"/>
      <name val="Arial"/>
      <family val="2"/>
    </font>
    <font>
      <sz val="11"/>
      <color theme="0" tint="-0.34998626667073579"/>
      <name val="Calibri"/>
      <family val="2"/>
      <scheme val="minor"/>
    </font>
    <font>
      <b/>
      <sz val="9"/>
      <color theme="0" tint="-0.249977111117893"/>
      <name val="Arial"/>
      <family val="2"/>
    </font>
    <font>
      <b/>
      <sz val="7"/>
      <color theme="0" tint="-0.249977111117893"/>
      <name val="Arial"/>
      <family val="2"/>
    </font>
    <font>
      <sz val="11"/>
      <color rgb="FF00B050"/>
      <name val="Calibri"/>
      <family val="2"/>
      <scheme val="minor"/>
    </font>
    <font>
      <i/>
      <sz val="8"/>
      <color rgb="FF00B050"/>
      <name val="Arial"/>
      <family val="2"/>
    </font>
    <font>
      <sz val="10"/>
      <color rgb="FF00B050"/>
      <name val="Arial"/>
      <family val="2"/>
    </font>
    <font>
      <sz val="8"/>
      <color rgb="FF00B050"/>
      <name val="Calibri"/>
      <family val="2"/>
      <scheme val="minor"/>
    </font>
    <font>
      <sz val="9"/>
      <color theme="0" tint="-0.249977111117893"/>
      <name val="Arial"/>
      <family val="2"/>
    </font>
    <font>
      <i/>
      <sz val="8"/>
      <color theme="0" tint="-0.249977111117893"/>
      <name val="Arial"/>
      <family val="2"/>
    </font>
    <font>
      <sz val="8"/>
      <color theme="0" tint="-0.249977111117893"/>
      <name val="Arial"/>
      <family val="2"/>
    </font>
    <font>
      <sz val="11"/>
      <color theme="0" tint="-0.249977111117893"/>
      <name val="Calibri"/>
      <family val="2"/>
      <scheme val="minor"/>
    </font>
    <font>
      <sz val="9"/>
      <name val="Calibri"/>
      <family val="2"/>
      <scheme val="minor"/>
    </font>
    <font>
      <b/>
      <sz val="11"/>
      <color rgb="FFFF0000"/>
      <name val="Calibri"/>
      <family val="2"/>
      <scheme val="minor"/>
    </font>
    <font>
      <sz val="10"/>
      <color theme="0" tint="-0.249977111117893"/>
      <name val="Arial"/>
      <family val="2"/>
    </font>
    <font>
      <sz val="9"/>
      <color theme="9" tint="-0.249977111117893"/>
      <name val="Arial"/>
      <family val="2"/>
    </font>
    <font>
      <i/>
      <sz val="8"/>
      <color theme="9" tint="-0.249977111117893"/>
      <name val="Arial"/>
      <family val="2"/>
    </font>
    <font>
      <sz val="11"/>
      <color theme="9" tint="-0.249977111117893"/>
      <name val="Calibri"/>
      <family val="2"/>
      <scheme val="minor"/>
    </font>
    <font>
      <sz val="10"/>
      <color theme="9" tint="-0.249977111117893"/>
      <name val="Arial"/>
      <family val="2"/>
    </font>
    <font>
      <sz val="7"/>
      <color rgb="FFFF0000"/>
      <name val="Calibri"/>
      <family val="2"/>
      <scheme val="minor"/>
    </font>
    <font>
      <sz val="11"/>
      <color theme="1"/>
      <name val="Arial"/>
      <family val="2"/>
    </font>
    <font>
      <b/>
      <sz val="9"/>
      <color theme="2" tint="-0.249977111117893"/>
      <name val="Arial"/>
      <family val="2"/>
    </font>
    <font>
      <sz val="9"/>
      <color theme="2" tint="-0.249977111117893"/>
      <name val="Arial"/>
      <family val="2"/>
    </font>
    <font>
      <sz val="8"/>
      <color theme="2" tint="-0.249977111117893"/>
      <name val="Arial"/>
      <family val="2"/>
    </font>
    <font>
      <sz val="8"/>
      <color theme="2" tint="-0.249977111117893"/>
      <name val="Calibri"/>
      <family val="2"/>
      <scheme val="minor"/>
    </font>
    <font>
      <sz val="11"/>
      <color theme="2" tint="-0.249977111117893"/>
      <name val="Calibri"/>
      <family val="2"/>
      <scheme val="minor"/>
    </font>
    <font>
      <sz val="8"/>
      <color theme="0" tint="-0.249977111117893"/>
      <name val="Calibri"/>
      <family val="2"/>
      <scheme val="minor"/>
    </font>
    <font>
      <sz val="7"/>
      <color theme="0" tint="-0.249977111117893"/>
      <name val="Arial"/>
      <family val="2"/>
    </font>
    <font>
      <i/>
      <sz val="7"/>
      <color theme="1"/>
      <name val="Calibri"/>
      <family val="2"/>
      <scheme val="minor"/>
    </font>
    <font>
      <b/>
      <i/>
      <sz val="9"/>
      <color theme="1"/>
      <name val="Arial"/>
      <family val="2"/>
    </font>
    <font>
      <i/>
      <sz val="9"/>
      <name val="Arial"/>
      <family val="2"/>
    </font>
    <font>
      <i/>
      <sz val="9"/>
      <color theme="1"/>
      <name val="Arial"/>
      <family val="2"/>
    </font>
    <font>
      <i/>
      <sz val="9"/>
      <color rgb="FFFF0000"/>
      <name val="Arial"/>
      <family val="2"/>
    </font>
    <font>
      <i/>
      <sz val="11"/>
      <color theme="0" tint="-0.499984740745262"/>
      <name val="Calibri"/>
      <family val="2"/>
      <scheme val="minor"/>
    </font>
    <font>
      <b/>
      <i/>
      <sz val="8"/>
      <color rgb="FFFF0000"/>
      <name val="Arial"/>
      <family val="2"/>
    </font>
    <font>
      <i/>
      <sz val="11"/>
      <color rgb="FFFF0000"/>
      <name val="Calibri"/>
      <family val="2"/>
      <scheme val="minor"/>
    </font>
    <font>
      <i/>
      <sz val="8"/>
      <color rgb="FFFF0000"/>
      <name val="Calibri"/>
      <family val="2"/>
      <scheme val="minor"/>
    </font>
    <font>
      <i/>
      <sz val="8"/>
      <color rgb="FF0070C0"/>
      <name val="Arial"/>
      <family val="2"/>
    </font>
    <font>
      <sz val="9"/>
      <color indexed="10"/>
      <name val="Arial"/>
      <family val="2"/>
    </font>
    <font>
      <sz val="12"/>
      <color theme="0" tint="-4.9989318521683403E-2"/>
      <name val="Arial"/>
      <family val="2"/>
    </font>
    <font>
      <sz val="6"/>
      <color theme="0" tint="-4.9989318521683403E-2"/>
      <name val="Arial"/>
      <family val="2"/>
    </font>
    <font>
      <b/>
      <sz val="11"/>
      <color rgb="FFFF0000"/>
      <name val="Times New Roman"/>
      <family val="1"/>
    </font>
    <font>
      <sz val="11"/>
      <color rgb="FFFF0000"/>
      <name val="Times New Roman"/>
      <family val="1"/>
    </font>
    <font>
      <b/>
      <i/>
      <sz val="8"/>
      <color theme="0" tint="-0.249977111117893"/>
      <name val="Arial"/>
      <family val="2"/>
    </font>
    <font>
      <b/>
      <sz val="24"/>
      <color theme="1"/>
      <name val="Calibri"/>
      <family val="2"/>
      <scheme val="minor"/>
    </font>
    <font>
      <sz val="10"/>
      <color theme="1"/>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z val="10"/>
      <name val="Calibri"/>
      <family val="2"/>
      <scheme val="minor"/>
    </font>
    <font>
      <i/>
      <sz val="10"/>
      <color theme="1"/>
      <name val="Calibri"/>
      <family val="2"/>
      <scheme val="minor"/>
    </font>
    <font>
      <b/>
      <i/>
      <u/>
      <sz val="10"/>
      <color theme="1"/>
      <name val="Calibri"/>
      <family val="2"/>
      <scheme val="minor"/>
    </font>
    <font>
      <i/>
      <sz val="7"/>
      <color rgb="FF0070C0"/>
      <name val="Arial"/>
      <family val="2"/>
    </font>
    <font>
      <b/>
      <i/>
      <sz val="7"/>
      <color rgb="FF0070C0"/>
      <name val="Arial"/>
      <family val="2"/>
    </font>
    <font>
      <b/>
      <i/>
      <sz val="8"/>
      <color rgb="FF0070C0"/>
      <name val="Arial"/>
      <family val="2"/>
    </font>
    <font>
      <sz val="7"/>
      <color rgb="FF0070C0"/>
      <name val="Arial"/>
      <family val="2"/>
    </font>
    <font>
      <b/>
      <sz val="7"/>
      <color rgb="FF0070C0"/>
      <name val="Arial"/>
      <family val="2"/>
    </font>
    <font>
      <b/>
      <sz val="7"/>
      <color theme="0" tint="-0.499984740745262"/>
      <name val="Arial"/>
      <family val="2"/>
    </font>
    <font>
      <b/>
      <sz val="8"/>
      <color theme="0" tint="-0.34998626667073579"/>
      <name val="Arial"/>
      <family val="2"/>
    </font>
    <font>
      <i/>
      <sz val="7"/>
      <color theme="0" tint="-0.34998626667073579"/>
      <name val="Arial"/>
      <family val="2"/>
    </font>
    <font>
      <b/>
      <sz val="20"/>
      <name val="Arial"/>
      <family val="2"/>
    </font>
    <font>
      <b/>
      <sz val="12"/>
      <color rgb="FF0070C0"/>
      <name val="Arial"/>
      <family val="2"/>
    </font>
    <font>
      <u/>
      <sz val="10"/>
      <color theme="10"/>
      <name val="Arial"/>
      <family val="2"/>
    </font>
    <font>
      <u/>
      <sz val="7"/>
      <color theme="10"/>
      <name val="Arial"/>
      <family val="2"/>
    </font>
    <font>
      <i/>
      <sz val="7"/>
      <name val="Arial"/>
      <family val="2"/>
    </font>
    <font>
      <u/>
      <sz val="7"/>
      <name val="Arial"/>
      <family val="2"/>
    </font>
    <font>
      <i/>
      <sz val="7"/>
      <color rgb="FFFF0000"/>
      <name val="Arial"/>
      <family val="2"/>
    </font>
    <font>
      <b/>
      <sz val="11"/>
      <color theme="0" tint="-0.499984740745262"/>
      <name val="Arial"/>
      <family val="2"/>
    </font>
    <font>
      <b/>
      <strike/>
      <sz val="8"/>
      <name val="Arial"/>
      <family val="2"/>
    </font>
    <font>
      <strike/>
      <sz val="8"/>
      <color theme="1"/>
      <name val="Arial"/>
      <family val="2"/>
    </font>
    <font>
      <b/>
      <sz val="7"/>
      <color theme="0" tint="-0.34998626667073579"/>
      <name val="Arial"/>
      <family val="2"/>
    </font>
    <font>
      <sz val="7"/>
      <color theme="0" tint="-0.34998626667073579"/>
      <name val="Arial"/>
      <family val="2"/>
    </font>
    <font>
      <b/>
      <i/>
      <sz val="7"/>
      <color theme="0" tint="-0.34998626667073579"/>
      <name val="Arial"/>
      <family val="2"/>
    </font>
    <font>
      <b/>
      <i/>
      <sz val="8"/>
      <color theme="0" tint="-0.34998626667073579"/>
      <name val="Arial"/>
      <family val="2"/>
    </font>
    <font>
      <i/>
      <strike/>
      <sz val="7"/>
      <color rgb="FFFF0000"/>
      <name val="Arial"/>
      <family val="2"/>
    </font>
    <font>
      <b/>
      <sz val="10"/>
      <color rgb="FF000000"/>
      <name val="Arial"/>
      <family val="2"/>
    </font>
    <font>
      <sz val="10"/>
      <color rgb="FF000000"/>
      <name val="Arial"/>
      <family val="2"/>
    </font>
    <font>
      <sz val="12"/>
      <color rgb="FFFF0000"/>
      <name val="Calibri"/>
      <family val="2"/>
      <scheme val="minor"/>
    </font>
    <font>
      <b/>
      <vertAlign val="superscript"/>
      <sz val="10"/>
      <name val="Arial"/>
      <family val="2"/>
    </font>
    <font>
      <sz val="10"/>
      <color indexed="10"/>
      <name val="Arial"/>
      <family val="2"/>
    </font>
    <font>
      <b/>
      <sz val="7"/>
      <color theme="1"/>
      <name val="Arial"/>
      <family val="2"/>
    </font>
    <font>
      <sz val="7"/>
      <color theme="1"/>
      <name val="Arial"/>
      <family val="2"/>
    </font>
    <font>
      <strike/>
      <sz val="7"/>
      <color theme="1"/>
      <name val="Arial"/>
      <family val="2"/>
    </font>
    <font>
      <sz val="8"/>
      <color indexed="8"/>
      <name val="Arial"/>
      <family val="2"/>
    </font>
    <font>
      <sz val="7"/>
      <color theme="4" tint="-0.249977111117893"/>
      <name val="Arial"/>
      <family val="2"/>
    </font>
    <font>
      <b/>
      <i/>
      <sz val="7"/>
      <color rgb="FFFF0000"/>
      <name val="Arial"/>
      <family val="2"/>
    </font>
    <font>
      <b/>
      <sz val="11"/>
      <name val="Calibri"/>
      <family val="2"/>
      <scheme val="minor"/>
    </font>
    <font>
      <b/>
      <sz val="11"/>
      <color rgb="FF000000"/>
      <name val="Arial"/>
      <family val="2"/>
    </font>
    <font>
      <b/>
      <vertAlign val="superscript"/>
      <sz val="11"/>
      <color rgb="FF000000"/>
      <name val="Arial"/>
      <family val="2"/>
    </font>
    <font>
      <b/>
      <sz val="8"/>
      <color theme="0"/>
      <name val="Arial"/>
      <family val="2"/>
    </font>
    <font>
      <sz val="8"/>
      <color rgb="FF00B0F0"/>
      <name val="Arial"/>
      <family val="2"/>
    </font>
    <font>
      <sz val="8"/>
      <color theme="5" tint="-0.249977111117893"/>
      <name val="Arial"/>
      <family val="2"/>
    </font>
    <font>
      <i/>
      <vertAlign val="superscript"/>
      <sz val="10"/>
      <color rgb="FF000000"/>
      <name val="Arial"/>
      <family val="2"/>
    </font>
    <font>
      <sz val="12"/>
      <color theme="0" tint="-0.34998626667073579"/>
      <name val="Times New Roman"/>
      <family val="1"/>
    </font>
    <font>
      <i/>
      <sz val="12"/>
      <color theme="0" tint="-0.34998626667073579"/>
      <name val="Times New Roman"/>
      <family val="1"/>
    </font>
    <font>
      <b/>
      <i/>
      <sz val="12"/>
      <color theme="0" tint="-0.34998626667073579"/>
      <name val="Times New Roman"/>
      <family val="1"/>
    </font>
    <font>
      <sz val="7"/>
      <color theme="0" tint="-0.249977111117893"/>
      <name val="Calibri"/>
      <family val="2"/>
      <scheme val="minor"/>
    </font>
    <font>
      <sz val="12"/>
      <color theme="0" tint="-0.249977111117893"/>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1"/>
      </patternFill>
    </fill>
    <fill>
      <patternFill patternType="solid">
        <fgColor indexed="9"/>
        <bgColor indexed="9"/>
      </patternFill>
    </fill>
    <fill>
      <patternFill patternType="solid">
        <fgColor theme="0" tint="-0.14999847407452621"/>
        <bgColor indexed="9"/>
      </patternFill>
    </fill>
    <fill>
      <patternFill patternType="solid">
        <fgColor theme="0"/>
        <bgColor indexed="9"/>
      </patternFill>
    </fill>
    <fill>
      <patternFill patternType="solid">
        <fgColor rgb="FFFFFFFF"/>
        <bgColor indexed="64"/>
      </patternFill>
    </fill>
    <fill>
      <patternFill patternType="solid">
        <fgColor rgb="FF92D050"/>
        <bgColor indexed="64"/>
      </patternFill>
    </fill>
    <fill>
      <patternFill patternType="solid">
        <fgColor rgb="FFFFFFFF"/>
        <bgColor rgb="FF000000"/>
      </patternFill>
    </fill>
    <fill>
      <patternFill patternType="solid">
        <fgColor theme="0"/>
        <bgColor rgb="FF000000"/>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3" tint="0.39997558519241921"/>
        <bgColor indexed="64"/>
      </patternFill>
    </fill>
    <fill>
      <patternFill patternType="solid">
        <fgColor indexed="9"/>
        <bgColor indexed="64"/>
      </patternFill>
    </fill>
    <fill>
      <patternFill patternType="solid">
        <fgColor theme="0" tint="-0.24994659260841701"/>
        <bgColor indexed="64"/>
      </patternFill>
    </fill>
    <fill>
      <patternFill patternType="solid">
        <fgColor indexed="22"/>
        <bgColor indexed="64"/>
      </patternFill>
    </fill>
    <fill>
      <patternFill patternType="solid">
        <fgColor theme="3" tint="0.59999389629810485"/>
        <bgColor indexed="64"/>
      </patternFill>
    </fill>
  </fills>
  <borders count="116">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indexed="64"/>
      </bottom>
      <diagonal/>
    </border>
    <border>
      <left/>
      <right/>
      <top style="thick">
        <color theme="4"/>
      </top>
      <bottom/>
      <diagonal/>
    </border>
    <border>
      <left/>
      <right/>
      <top/>
      <bottom style="thin">
        <color theme="4"/>
      </bottom>
      <diagonal/>
    </border>
    <border>
      <left/>
      <right style="thin">
        <color rgb="FF0070C0"/>
      </right>
      <top/>
      <bottom/>
      <diagonal/>
    </border>
    <border>
      <left/>
      <right style="thin">
        <color rgb="FF0070C0"/>
      </right>
      <top/>
      <bottom style="thin">
        <color theme="4"/>
      </bottom>
      <diagonal/>
    </border>
    <border>
      <left/>
      <right/>
      <top style="medium">
        <color rgb="FF005CB9"/>
      </top>
      <bottom/>
      <diagonal/>
    </border>
    <border>
      <left/>
      <right/>
      <top/>
      <bottom style="thin">
        <color rgb="FF0070C0"/>
      </bottom>
      <diagonal/>
    </border>
    <border>
      <left/>
      <right style="thin">
        <color rgb="FF0070C0"/>
      </right>
      <top/>
      <bottom style="thin">
        <color rgb="FF0070C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thin">
        <color indexed="60"/>
      </bottom>
      <diagonal/>
    </border>
    <border>
      <left style="thin">
        <color indexed="60"/>
      </left>
      <right/>
      <top/>
      <bottom style="thin">
        <color indexed="60"/>
      </bottom>
      <diagonal/>
    </border>
    <border>
      <left style="thin">
        <color indexed="60"/>
      </left>
      <right style="medium">
        <color indexed="64"/>
      </right>
      <top/>
      <bottom style="thin">
        <color indexed="60"/>
      </bottom>
      <diagonal/>
    </border>
    <border>
      <left style="medium">
        <color indexed="64"/>
      </left>
      <right/>
      <top style="thin">
        <color indexed="60"/>
      </top>
      <bottom style="thin">
        <color indexed="60"/>
      </bottom>
      <diagonal/>
    </border>
    <border>
      <left/>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style="thin">
        <color indexed="60"/>
      </left>
      <right style="medium">
        <color indexed="64"/>
      </right>
      <top style="thin">
        <color indexed="60"/>
      </top>
      <bottom style="thin">
        <color indexed="60"/>
      </bottom>
      <diagonal/>
    </border>
    <border>
      <left style="thin">
        <color indexed="64"/>
      </left>
      <right style="thin">
        <color indexed="60"/>
      </right>
      <top style="thin">
        <color indexed="60"/>
      </top>
      <bottom style="thin">
        <color indexed="64"/>
      </bottom>
      <diagonal/>
    </border>
    <border>
      <left style="thin">
        <color indexed="60"/>
      </left>
      <right/>
      <top style="thin">
        <color indexed="60"/>
      </top>
      <bottom style="thin">
        <color indexed="60"/>
      </bottom>
      <diagonal/>
    </border>
    <border>
      <left style="medium">
        <color indexed="64"/>
      </left>
      <right/>
      <top style="thin">
        <color indexed="60"/>
      </top>
      <bottom style="medium">
        <color indexed="64"/>
      </bottom>
      <diagonal/>
    </border>
    <border>
      <left/>
      <right/>
      <top style="thin">
        <color indexed="60"/>
      </top>
      <bottom style="medium">
        <color indexed="64"/>
      </bottom>
      <diagonal/>
    </border>
    <border>
      <left style="thin">
        <color indexed="60"/>
      </left>
      <right/>
      <top style="thin">
        <color indexed="60"/>
      </top>
      <bottom style="medium">
        <color indexed="64"/>
      </bottom>
      <diagonal/>
    </border>
    <border>
      <left style="thin">
        <color indexed="60"/>
      </left>
      <right style="medium">
        <color indexed="64"/>
      </right>
      <top style="thin">
        <color indexed="60"/>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theme="3" tint="-0.249977111117893"/>
      </bottom>
      <diagonal/>
    </border>
    <border>
      <left/>
      <right style="medium">
        <color rgb="FF0070C0"/>
      </right>
      <top/>
      <bottom/>
      <diagonal/>
    </border>
    <border>
      <left/>
      <right style="medium">
        <color rgb="FF0070C0"/>
      </right>
      <top/>
      <bottom style="thin">
        <color theme="8" tint="-0.249977111117893"/>
      </bottom>
      <diagonal/>
    </border>
    <border>
      <left/>
      <right/>
      <top/>
      <bottom style="thin">
        <color theme="8" tint="-0.249977111117893"/>
      </bottom>
      <diagonal/>
    </border>
    <border>
      <left/>
      <right style="thin">
        <color rgb="FF0070C0"/>
      </right>
      <top/>
      <bottom style="thin">
        <color theme="8" tint="-0.249977111117893"/>
      </bottom>
      <diagonal/>
    </border>
    <border>
      <left style="medium">
        <color rgb="FF0070C0"/>
      </left>
      <right/>
      <top/>
      <bottom/>
      <diagonal/>
    </border>
    <border>
      <left/>
      <right/>
      <top style="thin">
        <color indexed="64"/>
      </top>
      <bottom style="medium">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rgb="FF0070C0"/>
      </right>
      <top/>
      <bottom style="thin">
        <color indexed="64"/>
      </bottom>
      <diagonal/>
    </border>
    <border>
      <left/>
      <right style="thin">
        <color rgb="FF0070C0"/>
      </right>
      <top/>
      <bottom style="thin">
        <color indexed="64"/>
      </bottom>
      <diagonal/>
    </border>
    <border>
      <left/>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thin">
        <color indexed="64"/>
      </right>
      <top style="thin">
        <color indexed="64"/>
      </top>
      <bottom style="medium">
        <color rgb="FF4F81BD"/>
      </bottom>
      <diagonal/>
    </border>
    <border>
      <left/>
      <right/>
      <top/>
      <bottom style="thin">
        <color rgb="FF5B9BD5"/>
      </bottom>
      <diagonal/>
    </border>
    <border>
      <left/>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1">
    <xf numFmtId="0" fontId="0" fillId="0" borderId="0"/>
    <xf numFmtId="0" fontId="12" fillId="0" borderId="0"/>
    <xf numFmtId="0" fontId="10" fillId="0" borderId="0"/>
    <xf numFmtId="0" fontId="10" fillId="0" borderId="0"/>
    <xf numFmtId="0" fontId="9" fillId="0" borderId="0"/>
    <xf numFmtId="9" fontId="12" fillId="0" borderId="0" applyFont="0" applyFill="0" applyBorder="0" applyAlignment="0" applyProtection="0"/>
    <xf numFmtId="0" fontId="12" fillId="0" borderId="0"/>
    <xf numFmtId="164" fontId="12" fillId="0" borderId="0" applyFont="0" applyFill="0" applyBorder="0" applyAlignment="0" applyProtection="0"/>
    <xf numFmtId="0" fontId="8" fillId="0" borderId="0"/>
    <xf numFmtId="9" fontId="12" fillId="0" borderId="0" applyFont="0" applyFill="0" applyBorder="0" applyAlignment="0" applyProtection="0"/>
    <xf numFmtId="0" fontId="35" fillId="0" borderId="0"/>
    <xf numFmtId="0" fontId="8" fillId="0" borderId="0"/>
    <xf numFmtId="9" fontId="8" fillId="0" borderId="0" applyFont="0" applyFill="0" applyBorder="0" applyAlignment="0" applyProtection="0"/>
    <xf numFmtId="0" fontId="12" fillId="0" borderId="0"/>
    <xf numFmtId="9" fontId="12" fillId="0" borderId="0" applyFont="0" applyFill="0" applyBorder="0" applyAlignment="0" applyProtection="0"/>
    <xf numFmtId="0" fontId="7" fillId="0" borderId="0"/>
    <xf numFmtId="0" fontId="6" fillId="0" borderId="0"/>
    <xf numFmtId="0" fontId="5" fillId="0" borderId="0"/>
    <xf numFmtId="9" fontId="5" fillId="0" borderId="0" applyFont="0" applyFill="0" applyBorder="0" applyAlignment="0" applyProtection="0"/>
    <xf numFmtId="0" fontId="4" fillId="0" borderId="0"/>
    <xf numFmtId="0" fontId="4" fillId="0" borderId="0"/>
    <xf numFmtId="0" fontId="3" fillId="0" borderId="0"/>
    <xf numFmtId="0" fontId="3" fillId="0" borderId="0"/>
    <xf numFmtId="9" fontId="3" fillId="0" borderId="0" applyFont="0" applyFill="0" applyBorder="0" applyAlignment="0" applyProtection="0"/>
    <xf numFmtId="0" fontId="3" fillId="0" borderId="0"/>
    <xf numFmtId="0" fontId="192" fillId="0" borderId="0" applyNumberFormat="0" applyFill="0" applyBorder="0" applyAlignment="0" applyProtection="0"/>
    <xf numFmtId="43" fontId="1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443">
    <xf numFmtId="0" fontId="0" fillId="0" borderId="0" xfId="0"/>
    <xf numFmtId="14" fontId="20" fillId="2" borderId="0" xfId="1" applyNumberFormat="1" applyFont="1" applyFill="1" applyAlignment="1">
      <alignment horizontal="left"/>
    </xf>
    <xf numFmtId="0" fontId="20" fillId="2" borderId="0" xfId="1" applyFont="1" applyFill="1"/>
    <xf numFmtId="0" fontId="25" fillId="2" borderId="0" xfId="1" applyFont="1" applyFill="1"/>
    <xf numFmtId="0" fontId="28" fillId="2" borderId="0" xfId="1" applyFont="1" applyFill="1" applyAlignment="1">
      <alignment horizontal="left"/>
    </xf>
    <xf numFmtId="0" fontId="28" fillId="2" borderId="0" xfId="1" applyFont="1" applyFill="1"/>
    <xf numFmtId="0" fontId="42" fillId="4" borderId="0" xfId="1" applyFont="1" applyFill="1"/>
    <xf numFmtId="0" fontId="20" fillId="4" borderId="0" xfId="1" applyFont="1" applyFill="1"/>
    <xf numFmtId="0" fontId="28" fillId="4" borderId="0" xfId="1" applyFont="1" applyFill="1" applyAlignment="1">
      <alignment horizontal="left"/>
    </xf>
    <xf numFmtId="0" fontId="42" fillId="6" borderId="0" xfId="1" applyFont="1" applyFill="1"/>
    <xf numFmtId="0" fontId="20" fillId="6" borderId="0" xfId="1" applyFont="1" applyFill="1"/>
    <xf numFmtId="0" fontId="28" fillId="6" borderId="0" xfId="1" applyFont="1" applyFill="1" applyAlignment="1">
      <alignment horizontal="left"/>
    </xf>
    <xf numFmtId="0" fontId="42" fillId="2" borderId="0" xfId="1" applyFont="1" applyFill="1"/>
    <xf numFmtId="0" fontId="22" fillId="2" borderId="0" xfId="1" applyFont="1" applyFill="1"/>
    <xf numFmtId="0" fontId="12" fillId="0" borderId="0" xfId="1"/>
    <xf numFmtId="0" fontId="51" fillId="2" borderId="0" xfId="1" applyFont="1" applyFill="1"/>
    <xf numFmtId="0" fontId="52" fillId="2" borderId="0" xfId="1" applyFont="1" applyFill="1"/>
    <xf numFmtId="0" fontId="42" fillId="2" borderId="0" xfId="1" applyFont="1" applyFill="1" applyAlignment="1">
      <alignment horizontal="right"/>
    </xf>
    <xf numFmtId="0" fontId="13" fillId="2" borderId="0" xfId="1" applyFont="1" applyFill="1"/>
    <xf numFmtId="0" fontId="53" fillId="2" borderId="0" xfId="1" applyFont="1" applyFill="1"/>
    <xf numFmtId="14" fontId="13" fillId="2" borderId="0" xfId="1" applyNumberFormat="1" applyFont="1" applyFill="1" applyAlignment="1">
      <alignment horizontal="right"/>
    </xf>
    <xf numFmtId="0" fontId="54" fillId="2" borderId="0" xfId="1" applyFont="1" applyFill="1"/>
    <xf numFmtId="0" fontId="42" fillId="2" borderId="0" xfId="1" quotePrefix="1" applyFont="1" applyFill="1"/>
    <xf numFmtId="0" fontId="55" fillId="2" borderId="0" xfId="1" applyFont="1" applyFill="1"/>
    <xf numFmtId="0" fontId="17" fillId="2" borderId="0" xfId="1" applyFont="1" applyFill="1"/>
    <xf numFmtId="0" fontId="57" fillId="2" borderId="0" xfId="1" applyFont="1" applyFill="1"/>
    <xf numFmtId="0" fontId="26" fillId="2" borderId="0" xfId="1" applyFont="1" applyFill="1"/>
    <xf numFmtId="0" fontId="58" fillId="2" borderId="0" xfId="1" applyFont="1" applyFill="1"/>
    <xf numFmtId="0" fontId="59" fillId="2" borderId="0" xfId="1" applyFont="1" applyFill="1"/>
    <xf numFmtId="0" fontId="21" fillId="2" borderId="0" xfId="1" applyFont="1" applyFill="1"/>
    <xf numFmtId="0" fontId="60" fillId="2" borderId="0" xfId="1" applyFont="1" applyFill="1"/>
    <xf numFmtId="0" fontId="56" fillId="2" borderId="0" xfId="1" applyFont="1" applyFill="1"/>
    <xf numFmtId="0" fontId="12" fillId="2" borderId="0" xfId="1" applyFill="1"/>
    <xf numFmtId="14" fontId="20" fillId="2" borderId="0" xfId="1" applyNumberFormat="1" applyFont="1" applyFill="1" applyAlignment="1">
      <alignment horizontal="right"/>
    </xf>
    <xf numFmtId="0" fontId="61" fillId="2" borderId="0" xfId="1" applyFont="1" applyFill="1"/>
    <xf numFmtId="14" fontId="20" fillId="2" borderId="0" xfId="1" applyNumberFormat="1" applyFont="1" applyFill="1"/>
    <xf numFmtId="0" fontId="20" fillId="2" borderId="0" xfId="1" applyFont="1" applyFill="1" applyAlignment="1">
      <alignment horizontal="left" readingOrder="1"/>
    </xf>
    <xf numFmtId="0" fontId="62" fillId="2" borderId="0" xfId="1" applyFont="1" applyFill="1"/>
    <xf numFmtId="0" fontId="37" fillId="2" borderId="0" xfId="1" applyFont="1" applyFill="1" applyAlignment="1">
      <alignment horizontal="right"/>
    </xf>
    <xf numFmtId="0" fontId="25" fillId="3" borderId="0" xfId="1" applyFont="1" applyFill="1"/>
    <xf numFmtId="0" fontId="20" fillId="3" borderId="0" xfId="1" applyFont="1" applyFill="1"/>
    <xf numFmtId="0" fontId="37" fillId="2" borderId="0" xfId="1" applyFont="1" applyFill="1"/>
    <xf numFmtId="0" fontId="25" fillId="4" borderId="0" xfId="1" applyFont="1" applyFill="1"/>
    <xf numFmtId="0" fontId="20" fillId="4" borderId="21" xfId="1" applyFont="1" applyFill="1" applyBorder="1"/>
    <xf numFmtId="0" fontId="20" fillId="4" borderId="0" xfId="1" quotePrefix="1" applyFont="1" applyFill="1"/>
    <xf numFmtId="0" fontId="35" fillId="4" borderId="0" xfId="1" applyFont="1" applyFill="1" applyAlignment="1">
      <alignment horizontal="left"/>
    </xf>
    <xf numFmtId="0" fontId="35" fillId="2" borderId="0" xfId="1" applyFont="1" applyFill="1" applyAlignment="1">
      <alignment horizontal="left"/>
    </xf>
    <xf numFmtId="0" fontId="13" fillId="2" borderId="0" xfId="6" applyFont="1" applyFill="1" applyAlignment="1">
      <alignment vertical="center" wrapText="1"/>
    </xf>
    <xf numFmtId="0" fontId="20" fillId="2" borderId="0" xfId="6" applyFont="1" applyFill="1" applyAlignment="1">
      <alignment vertical="center" wrapText="1"/>
    </xf>
    <xf numFmtId="0" fontId="25" fillId="2" borderId="0" xfId="6" applyFont="1" applyFill="1" applyAlignment="1">
      <alignment vertical="center" wrapText="1"/>
    </xf>
    <xf numFmtId="0" fontId="25" fillId="2" borderId="0" xfId="6" applyFont="1" applyFill="1"/>
    <xf numFmtId="164" fontId="20" fillId="2" borderId="0" xfId="7" applyFont="1" applyFill="1" applyBorder="1"/>
    <xf numFmtId="0" fontId="12" fillId="2" borderId="0" xfId="6" applyFill="1"/>
    <xf numFmtId="165" fontId="20" fillId="2" borderId="0" xfId="5" applyNumberFormat="1" applyFont="1" applyFill="1" applyBorder="1" applyAlignment="1">
      <alignment horizontal="center"/>
    </xf>
    <xf numFmtId="165" fontId="12" fillId="2" borderId="0" xfId="5" applyNumberFormat="1" applyFont="1" applyFill="1" applyAlignment="1">
      <alignment horizontal="center"/>
    </xf>
    <xf numFmtId="3" fontId="64" fillId="2" borderId="0" xfId="1" applyNumberFormat="1" applyFont="1" applyFill="1"/>
    <xf numFmtId="0" fontId="25" fillId="2" borderId="22" xfId="1" applyFont="1" applyFill="1" applyBorder="1" applyAlignment="1">
      <alignment vertical="center"/>
    </xf>
    <xf numFmtId="0" fontId="25" fillId="2" borderId="0" xfId="1" applyFont="1" applyFill="1" applyAlignment="1">
      <alignment vertical="center"/>
    </xf>
    <xf numFmtId="0" fontId="20" fillId="2" borderId="0" xfId="1" applyFont="1" applyFill="1" applyAlignment="1">
      <alignment vertical="center" wrapText="1"/>
    </xf>
    <xf numFmtId="0" fontId="25" fillId="2" borderId="0" xfId="6" applyFont="1" applyFill="1" applyAlignment="1">
      <alignment horizontal="right" vertical="center" wrapText="1"/>
    </xf>
    <xf numFmtId="9" fontId="25" fillId="2" borderId="0" xfId="9" applyFont="1" applyFill="1" applyBorder="1" applyAlignment="1"/>
    <xf numFmtId="3" fontId="20" fillId="2" borderId="0" xfId="7" applyNumberFormat="1" applyFont="1" applyFill="1" applyBorder="1" applyAlignment="1">
      <alignment horizontal="right"/>
    </xf>
    <xf numFmtId="9" fontId="25" fillId="2" borderId="23" xfId="9" applyFont="1" applyFill="1" applyBorder="1" applyAlignment="1"/>
    <xf numFmtId="3" fontId="25" fillId="2" borderId="23" xfId="7" applyNumberFormat="1" applyFont="1" applyFill="1" applyBorder="1" applyAlignment="1">
      <alignment horizontal="right"/>
    </xf>
    <xf numFmtId="3" fontId="25" fillId="2" borderId="0" xfId="7" applyNumberFormat="1" applyFont="1" applyFill="1" applyBorder="1" applyAlignment="1">
      <alignment horizontal="right"/>
    </xf>
    <xf numFmtId="0" fontId="65" fillId="2" borderId="0" xfId="1" applyFont="1" applyFill="1"/>
    <xf numFmtId="14" fontId="54" fillId="2" borderId="0" xfId="1" applyNumberFormat="1" applyFont="1" applyFill="1" applyAlignment="1">
      <alignment horizontal="left"/>
    </xf>
    <xf numFmtId="0" fontId="70" fillId="2" borderId="0" xfId="1" applyFont="1" applyFill="1"/>
    <xf numFmtId="3" fontId="66" fillId="2" borderId="0" xfId="9" applyNumberFormat="1" applyFont="1" applyFill="1" applyBorder="1" applyAlignment="1">
      <alignment horizontal="right"/>
    </xf>
    <xf numFmtId="3" fontId="69" fillId="2" borderId="0" xfId="9" applyNumberFormat="1" applyFont="1" applyFill="1" applyBorder="1" applyAlignment="1">
      <alignment horizontal="right"/>
    </xf>
    <xf numFmtId="0" fontId="51" fillId="2" borderId="22" xfId="1" applyFont="1" applyFill="1" applyBorder="1" applyAlignment="1">
      <alignment vertical="center"/>
    </xf>
    <xf numFmtId="0" fontId="13" fillId="2" borderId="0" xfId="1" applyFont="1" applyFill="1" applyAlignment="1">
      <alignment vertical="center" wrapText="1"/>
    </xf>
    <xf numFmtId="164" fontId="42" fillId="2" borderId="24" xfId="7" applyFont="1" applyFill="1" applyBorder="1" applyAlignment="1">
      <alignment horizontal="right" vertical="center"/>
    </xf>
    <xf numFmtId="164" fontId="12" fillId="2" borderId="0" xfId="7" applyFont="1" applyFill="1" applyBorder="1"/>
    <xf numFmtId="3" fontId="73" fillId="2" borderId="0" xfId="7" applyNumberFormat="1" applyFont="1" applyFill="1" applyBorder="1" applyAlignment="1"/>
    <xf numFmtId="164" fontId="12" fillId="2" borderId="23" xfId="7" applyFont="1" applyFill="1" applyBorder="1"/>
    <xf numFmtId="3" fontId="73" fillId="2" borderId="23" xfId="7" applyNumberFormat="1" applyFont="1" applyFill="1" applyBorder="1" applyAlignment="1"/>
    <xf numFmtId="14" fontId="54" fillId="2" borderId="0" xfId="1" applyNumberFormat="1" applyFont="1" applyFill="1" applyAlignment="1">
      <alignment horizontal="right"/>
    </xf>
    <xf numFmtId="0" fontId="74" fillId="2" borderId="0" xfId="1" applyFont="1" applyFill="1"/>
    <xf numFmtId="0" fontId="42" fillId="2" borderId="27" xfId="6" applyFont="1" applyFill="1" applyBorder="1"/>
    <xf numFmtId="3" fontId="42" fillId="2" borderId="27" xfId="6" applyNumberFormat="1" applyFont="1" applyFill="1" applyBorder="1" applyAlignment="1">
      <alignment horizontal="right" vertical="center" wrapText="1"/>
    </xf>
    <xf numFmtId="0" fontId="81" fillId="2" borderId="23" xfId="10" applyFont="1" applyFill="1" applyBorder="1"/>
    <xf numFmtId="3" fontId="81" fillId="2" borderId="23" xfId="10" applyNumberFormat="1" applyFont="1" applyFill="1" applyBorder="1"/>
    <xf numFmtId="3" fontId="44" fillId="2" borderId="23" xfId="6" applyNumberFormat="1" applyFont="1" applyFill="1" applyBorder="1" applyAlignment="1">
      <alignment horizontal="right"/>
    </xf>
    <xf numFmtId="0" fontId="42" fillId="2" borderId="0" xfId="6" applyFont="1" applyFill="1"/>
    <xf numFmtId="3" fontId="42" fillId="2" borderId="0" xfId="6" applyNumberFormat="1" applyFont="1" applyFill="1"/>
    <xf numFmtId="0" fontId="42" fillId="2" borderId="23" xfId="6" applyFont="1" applyFill="1" applyBorder="1"/>
    <xf numFmtId="0" fontId="13" fillId="0" borderId="0" xfId="1" applyFont="1"/>
    <xf numFmtId="0" fontId="26" fillId="2" borderId="0" xfId="1" applyFont="1" applyFill="1" applyAlignment="1">
      <alignment horizontal="right"/>
    </xf>
    <xf numFmtId="0" fontId="61" fillId="2" borderId="0" xfId="1" applyFont="1" applyFill="1" applyAlignment="1">
      <alignment horizontal="left"/>
    </xf>
    <xf numFmtId="0" fontId="84" fillId="2" borderId="0" xfId="1" applyFont="1" applyFill="1" applyAlignment="1">
      <alignment horizontal="left"/>
    </xf>
    <xf numFmtId="0" fontId="11" fillId="2" borderId="0" xfId="1" applyFont="1" applyFill="1" applyAlignment="1">
      <alignment horizontal="left"/>
    </xf>
    <xf numFmtId="0" fontId="11" fillId="2" borderId="0" xfId="1" applyFont="1" applyFill="1"/>
    <xf numFmtId="9" fontId="26" fillId="2" borderId="0" xfId="9" applyFont="1" applyFill="1" applyBorder="1" applyAlignment="1"/>
    <xf numFmtId="0" fontId="37" fillId="2" borderId="0" xfId="1" applyFont="1" applyFill="1" applyAlignment="1">
      <alignment horizontal="left"/>
    </xf>
    <xf numFmtId="9" fontId="26" fillId="2" borderId="23" xfId="9" applyFont="1" applyFill="1" applyBorder="1" applyAlignment="1"/>
    <xf numFmtId="9" fontId="20" fillId="2" borderId="0" xfId="9" applyFont="1" applyFill="1" applyBorder="1" applyAlignment="1">
      <alignment horizontal="right"/>
    </xf>
    <xf numFmtId="0" fontId="20" fillId="2" borderId="0" xfId="13" applyFont="1" applyFill="1"/>
    <xf numFmtId="165" fontId="20" fillId="2" borderId="0" xfId="14" applyNumberFormat="1" applyFont="1" applyFill="1" applyBorder="1"/>
    <xf numFmtId="165" fontId="28" fillId="2" borderId="0" xfId="14" applyNumberFormat="1" applyFont="1" applyFill="1" applyBorder="1"/>
    <xf numFmtId="3" fontId="26" fillId="2" borderId="0" xfId="7" applyNumberFormat="1" applyFont="1" applyFill="1" applyBorder="1" applyAlignment="1">
      <alignment horizontal="right"/>
    </xf>
    <xf numFmtId="3" fontId="26" fillId="2" borderId="23" xfId="7" applyNumberFormat="1" applyFont="1" applyFill="1" applyBorder="1" applyAlignment="1">
      <alignment horizontal="right"/>
    </xf>
    <xf numFmtId="0" fontId="51" fillId="2" borderId="0" xfId="13" applyFont="1" applyFill="1"/>
    <xf numFmtId="0" fontId="42" fillId="2" borderId="0" xfId="13" applyFont="1" applyFill="1"/>
    <xf numFmtId="0" fontId="12" fillId="2" borderId="0" xfId="13" applyFill="1"/>
    <xf numFmtId="0" fontId="56" fillId="2" borderId="0" xfId="13" applyFont="1" applyFill="1"/>
    <xf numFmtId="0" fontId="44" fillId="2" borderId="0" xfId="13" applyFont="1" applyFill="1"/>
    <xf numFmtId="0" fontId="77" fillId="2" borderId="0" xfId="13" applyFont="1" applyFill="1"/>
    <xf numFmtId="0" fontId="90" fillId="2" borderId="0" xfId="13" applyFont="1" applyFill="1"/>
    <xf numFmtId="0" fontId="44" fillId="4" borderId="1" xfId="13" applyFont="1" applyFill="1" applyBorder="1"/>
    <xf numFmtId="0" fontId="44" fillId="4" borderId="29" xfId="13" applyFont="1" applyFill="1" applyBorder="1"/>
    <xf numFmtId="0" fontId="77" fillId="4" borderId="3" xfId="13" applyFont="1" applyFill="1" applyBorder="1"/>
    <xf numFmtId="0" fontId="44" fillId="4" borderId="30" xfId="13" applyFont="1" applyFill="1" applyBorder="1"/>
    <xf numFmtId="0" fontId="77" fillId="4" borderId="10" xfId="13" applyFont="1" applyFill="1" applyBorder="1"/>
    <xf numFmtId="0" fontId="77" fillId="4" borderId="12" xfId="13" applyFont="1" applyFill="1" applyBorder="1"/>
    <xf numFmtId="0" fontId="77" fillId="4" borderId="0" xfId="13" applyFont="1" applyFill="1"/>
    <xf numFmtId="0" fontId="44" fillId="4" borderId="31" xfId="13" applyFont="1" applyFill="1" applyBorder="1"/>
    <xf numFmtId="0" fontId="77" fillId="2" borderId="32" xfId="13" applyFont="1" applyFill="1" applyBorder="1"/>
    <xf numFmtId="0" fontId="77" fillId="2" borderId="33" xfId="13" applyFont="1" applyFill="1" applyBorder="1"/>
    <xf numFmtId="0" fontId="77" fillId="2" borderId="34" xfId="13" applyFont="1" applyFill="1" applyBorder="1"/>
    <xf numFmtId="0" fontId="77" fillId="2" borderId="35" xfId="13" applyFont="1" applyFill="1" applyBorder="1"/>
    <xf numFmtId="0" fontId="77" fillId="2" borderId="36" xfId="13" applyFont="1" applyFill="1" applyBorder="1"/>
    <xf numFmtId="0" fontId="77" fillId="2" borderId="37" xfId="13" applyFont="1" applyFill="1" applyBorder="1"/>
    <xf numFmtId="0" fontId="44" fillId="4" borderId="38" xfId="13" applyFont="1" applyFill="1" applyBorder="1"/>
    <xf numFmtId="0" fontId="77" fillId="4" borderId="6" xfId="13" applyFont="1" applyFill="1" applyBorder="1"/>
    <xf numFmtId="0" fontId="77" fillId="4" borderId="31" xfId="13" applyFont="1" applyFill="1" applyBorder="1"/>
    <xf numFmtId="0" fontId="77" fillId="2" borderId="8" xfId="13" applyFont="1" applyFill="1" applyBorder="1"/>
    <xf numFmtId="0" fontId="77" fillId="2" borderId="17" xfId="13" applyFont="1" applyFill="1" applyBorder="1"/>
    <xf numFmtId="0" fontId="77" fillId="2" borderId="7" xfId="13" applyFont="1" applyFill="1" applyBorder="1"/>
    <xf numFmtId="0" fontId="77" fillId="2" borderId="39" xfId="13" applyFont="1" applyFill="1" applyBorder="1"/>
    <xf numFmtId="0" fontId="77" fillId="2" borderId="40" xfId="13" applyFont="1" applyFill="1" applyBorder="1"/>
    <xf numFmtId="0" fontId="25" fillId="2" borderId="0" xfId="13" applyFont="1" applyFill="1"/>
    <xf numFmtId="0" fontId="25" fillId="2" borderId="0" xfId="13" applyFont="1" applyFill="1" applyAlignment="1" applyProtection="1">
      <alignment horizontal="right"/>
      <protection locked="0"/>
    </xf>
    <xf numFmtId="0" fontId="28" fillId="2" borderId="0" xfId="13" applyFont="1" applyFill="1"/>
    <xf numFmtId="0" fontId="20" fillId="2" borderId="0" xfId="13" applyFont="1" applyFill="1" applyAlignment="1" applyProtection="1">
      <alignment horizontal="left"/>
      <protection locked="0"/>
    </xf>
    <xf numFmtId="9" fontId="20" fillId="2" borderId="0" xfId="9" applyFont="1" applyFill="1" applyBorder="1"/>
    <xf numFmtId="0" fontId="20" fillId="0" borderId="0" xfId="13" applyFont="1"/>
    <xf numFmtId="0" fontId="11" fillId="2" borderId="0" xfId="13" applyFont="1" applyFill="1"/>
    <xf numFmtId="0" fontId="25" fillId="2" borderId="0" xfId="13" applyFont="1" applyFill="1" applyAlignment="1">
      <alignment horizontal="right"/>
    </xf>
    <xf numFmtId="14" fontId="20" fillId="2" borderId="0" xfId="13" applyNumberFormat="1" applyFont="1" applyFill="1" applyAlignment="1">
      <alignment horizontal="right"/>
    </xf>
    <xf numFmtId="0" fontId="12" fillId="2" borderId="7" xfId="13" applyFill="1" applyBorder="1"/>
    <xf numFmtId="0" fontId="42" fillId="2" borderId="7" xfId="13" applyFont="1" applyFill="1" applyBorder="1"/>
    <xf numFmtId="0" fontId="42" fillId="0" borderId="0" xfId="1" applyFont="1"/>
    <xf numFmtId="0" fontId="42" fillId="0" borderId="0" xfId="1" applyFont="1" applyAlignment="1">
      <alignment horizontal="right"/>
    </xf>
    <xf numFmtId="14" fontId="12" fillId="0" borderId="0" xfId="1" applyNumberFormat="1" applyAlignment="1">
      <alignment horizontal="right"/>
    </xf>
    <xf numFmtId="0" fontId="92" fillId="0" borderId="0" xfId="1" applyFont="1"/>
    <xf numFmtId="0" fontId="26" fillId="4" borderId="1" xfId="1" applyFont="1" applyFill="1" applyBorder="1"/>
    <xf numFmtId="0" fontId="26" fillId="4" borderId="38" xfId="1" applyFont="1" applyFill="1" applyBorder="1" applyAlignment="1">
      <alignment horizontal="center"/>
    </xf>
    <xf numFmtId="0" fontId="26" fillId="4" borderId="30" xfId="1" applyFont="1" applyFill="1" applyBorder="1" applyAlignment="1">
      <alignment horizontal="center"/>
    </xf>
    <xf numFmtId="0" fontId="26" fillId="4" borderId="10" xfId="1" applyFont="1" applyFill="1" applyBorder="1"/>
    <xf numFmtId="0" fontId="26" fillId="4" borderId="43" xfId="1" applyFont="1" applyFill="1" applyBorder="1"/>
    <xf numFmtId="0" fontId="26" fillId="4" borderId="44" xfId="1" applyFont="1" applyFill="1" applyBorder="1"/>
    <xf numFmtId="0" fontId="26" fillId="7" borderId="9" xfId="1" applyFont="1" applyFill="1" applyBorder="1" applyAlignment="1" applyProtection="1">
      <alignment horizontal="left"/>
      <protection locked="0"/>
    </xf>
    <xf numFmtId="0" fontId="18" fillId="7" borderId="45" xfId="1" applyFont="1" applyFill="1" applyBorder="1" applyAlignment="1" applyProtection="1">
      <alignment horizontal="left" wrapText="1"/>
      <protection locked="0"/>
    </xf>
    <xf numFmtId="0" fontId="18" fillId="7" borderId="46" xfId="1" applyFont="1" applyFill="1" applyBorder="1" applyAlignment="1" applyProtection="1">
      <alignment horizontal="left" wrapText="1"/>
      <protection locked="0"/>
    </xf>
    <xf numFmtId="0" fontId="26" fillId="4" borderId="46" xfId="1" applyFont="1" applyFill="1" applyBorder="1"/>
    <xf numFmtId="0" fontId="26" fillId="4" borderId="37" xfId="1" applyFont="1" applyFill="1" applyBorder="1"/>
    <xf numFmtId="0" fontId="25" fillId="7" borderId="47" xfId="1" applyFont="1" applyFill="1" applyBorder="1" applyAlignment="1" applyProtection="1">
      <alignment horizontal="left"/>
      <protection locked="0"/>
    </xf>
    <xf numFmtId="0" fontId="25" fillId="7" borderId="21" xfId="1" applyFont="1" applyFill="1" applyBorder="1" applyAlignment="1" applyProtection="1">
      <alignment horizontal="left"/>
      <protection locked="0"/>
    </xf>
    <xf numFmtId="0" fontId="42" fillId="4" borderId="6" xfId="1" applyFont="1" applyFill="1" applyBorder="1"/>
    <xf numFmtId="0" fontId="42" fillId="4" borderId="31" xfId="1" applyFont="1" applyFill="1" applyBorder="1"/>
    <xf numFmtId="0" fontId="25" fillId="8" borderId="48" xfId="1" applyFont="1" applyFill="1" applyBorder="1" applyAlignment="1" applyProtection="1">
      <alignment horizontal="left"/>
      <protection locked="0"/>
    </xf>
    <xf numFmtId="0" fontId="20" fillId="8" borderId="49" xfId="1" applyFont="1" applyFill="1" applyBorder="1" applyAlignment="1" applyProtection="1">
      <alignment horizontal="left"/>
      <protection locked="0"/>
    </xf>
    <xf numFmtId="0" fontId="20" fillId="8" borderId="50" xfId="1" applyFont="1" applyFill="1" applyBorder="1" applyAlignment="1" applyProtection="1">
      <alignment horizontal="left"/>
      <protection locked="0"/>
    </xf>
    <xf numFmtId="0" fontId="25" fillId="8" borderId="51" xfId="1" applyFont="1" applyFill="1" applyBorder="1" applyAlignment="1" applyProtection="1">
      <alignment horizontal="left"/>
      <protection locked="0"/>
    </xf>
    <xf numFmtId="0" fontId="56" fillId="2" borderId="0" xfId="1" applyFont="1" applyFill="1" applyAlignment="1">
      <alignment horizontal="left"/>
    </xf>
    <xf numFmtId="0" fontId="93" fillId="2" borderId="0" xfId="1" applyFont="1" applyFill="1" applyAlignment="1">
      <alignment horizontal="left"/>
    </xf>
    <xf numFmtId="0" fontId="25" fillId="9" borderId="51" xfId="1" applyFont="1" applyFill="1" applyBorder="1" applyAlignment="1" applyProtection="1">
      <alignment horizontal="left"/>
      <protection locked="0"/>
    </xf>
    <xf numFmtId="0" fontId="25" fillId="9" borderId="52" xfId="1" applyFont="1" applyFill="1" applyBorder="1" applyAlignment="1" applyProtection="1">
      <alignment horizontal="left"/>
      <protection locked="0"/>
    </xf>
    <xf numFmtId="0" fontId="25" fillId="9" borderId="53" xfId="1" applyFont="1" applyFill="1" applyBorder="1" applyAlignment="1" applyProtection="1">
      <alignment horizontal="left"/>
      <protection locked="0"/>
    </xf>
    <xf numFmtId="0" fontId="25" fillId="9" borderId="54" xfId="1" applyFont="1" applyFill="1" applyBorder="1" applyAlignment="1" applyProtection="1">
      <alignment horizontal="left"/>
      <protection locked="0"/>
    </xf>
    <xf numFmtId="0" fontId="20" fillId="8" borderId="49" xfId="1" applyFont="1" applyFill="1" applyBorder="1" applyAlignment="1" applyProtection="1">
      <alignment horizontal="left" wrapText="1"/>
      <protection locked="0"/>
    </xf>
    <xf numFmtId="0" fontId="25" fillId="10" borderId="51" xfId="1" applyFont="1" applyFill="1" applyBorder="1" applyAlignment="1" applyProtection="1">
      <alignment horizontal="left" vertical="center"/>
      <protection locked="0"/>
    </xf>
    <xf numFmtId="0" fontId="20" fillId="2" borderId="55" xfId="1" applyFont="1" applyFill="1" applyBorder="1" applyAlignment="1">
      <alignment vertical="center" wrapText="1"/>
    </xf>
    <xf numFmtId="0" fontId="20" fillId="10" borderId="50" xfId="1" applyFont="1" applyFill="1" applyBorder="1" applyAlignment="1" applyProtection="1">
      <alignment horizontal="left" vertical="center" wrapText="1"/>
      <protection locked="0"/>
    </xf>
    <xf numFmtId="0" fontId="20" fillId="8" borderId="50" xfId="1" applyFont="1" applyFill="1" applyBorder="1" applyAlignment="1" applyProtection="1">
      <alignment horizontal="left" wrapText="1"/>
      <protection locked="0"/>
    </xf>
    <xf numFmtId="0" fontId="65" fillId="0" borderId="0" xfId="1" applyFont="1"/>
    <xf numFmtId="0" fontId="7" fillId="2" borderId="0" xfId="15" applyFill="1"/>
    <xf numFmtId="0" fontId="76" fillId="2" borderId="0" xfId="15" applyFont="1" applyFill="1"/>
    <xf numFmtId="0" fontId="47" fillId="2" borderId="0" xfId="15" applyFont="1" applyFill="1"/>
    <xf numFmtId="0" fontId="20" fillId="2" borderId="17" xfId="13" applyFont="1" applyFill="1" applyBorder="1"/>
    <xf numFmtId="0" fontId="20" fillId="2" borderId="18" xfId="13" applyFont="1" applyFill="1" applyBorder="1"/>
    <xf numFmtId="0" fontId="20" fillId="2" borderId="8" xfId="13" applyFont="1" applyFill="1" applyBorder="1"/>
    <xf numFmtId="0" fontId="20" fillId="2" borderId="39" xfId="13" applyFont="1" applyFill="1" applyBorder="1"/>
    <xf numFmtId="0" fontId="20" fillId="2" borderId="5" xfId="13" applyFont="1" applyFill="1" applyBorder="1"/>
    <xf numFmtId="0" fontId="11" fillId="2" borderId="39" xfId="13" applyFont="1" applyFill="1" applyBorder="1"/>
    <xf numFmtId="0" fontId="11" fillId="2" borderId="31" xfId="13" applyFont="1" applyFill="1" applyBorder="1"/>
    <xf numFmtId="0" fontId="20" fillId="4" borderId="18" xfId="13" applyFont="1" applyFill="1" applyBorder="1"/>
    <xf numFmtId="0" fontId="17" fillId="4" borderId="61" xfId="13" applyFont="1" applyFill="1" applyBorder="1"/>
    <xf numFmtId="0" fontId="13" fillId="4" borderId="3" xfId="13" applyFont="1" applyFill="1" applyBorder="1"/>
    <xf numFmtId="9" fontId="13" fillId="4" borderId="4" xfId="9" applyFont="1" applyFill="1" applyBorder="1"/>
    <xf numFmtId="0" fontId="20" fillId="2" borderId="63" xfId="13" applyFont="1" applyFill="1" applyBorder="1"/>
    <xf numFmtId="0" fontId="20" fillId="2" borderId="13" xfId="13" applyFont="1" applyFill="1" applyBorder="1"/>
    <xf numFmtId="0" fontId="20" fillId="4" borderId="45" xfId="13" applyFont="1" applyFill="1" applyBorder="1"/>
    <xf numFmtId="0" fontId="20" fillId="4" borderId="65" xfId="13" applyFont="1" applyFill="1" applyBorder="1"/>
    <xf numFmtId="0" fontId="20" fillId="4" borderId="10" xfId="13" applyFont="1" applyFill="1" applyBorder="1"/>
    <xf numFmtId="0" fontId="11" fillId="4" borderId="13" xfId="13" applyFont="1" applyFill="1" applyBorder="1"/>
    <xf numFmtId="0" fontId="20" fillId="4" borderId="46" xfId="13" applyFont="1" applyFill="1" applyBorder="1"/>
    <xf numFmtId="0" fontId="11" fillId="4" borderId="65" xfId="13" applyFont="1" applyFill="1" applyBorder="1"/>
    <xf numFmtId="0" fontId="20" fillId="4" borderId="9" xfId="13" applyFont="1" applyFill="1" applyBorder="1"/>
    <xf numFmtId="0" fontId="25" fillId="4" borderId="65" xfId="13" applyFont="1" applyFill="1" applyBorder="1"/>
    <xf numFmtId="0" fontId="20" fillId="2" borderId="42" xfId="13" applyFont="1" applyFill="1" applyBorder="1"/>
    <xf numFmtId="0" fontId="11" fillId="2" borderId="66" xfId="13" applyFont="1" applyFill="1" applyBorder="1"/>
    <xf numFmtId="0" fontId="20" fillId="2" borderId="67" xfId="13" applyFont="1" applyFill="1" applyBorder="1"/>
    <xf numFmtId="0" fontId="20" fillId="2" borderId="72" xfId="13" applyFont="1" applyFill="1" applyBorder="1"/>
    <xf numFmtId="0" fontId="26" fillId="4" borderId="61" xfId="13" applyFont="1" applyFill="1" applyBorder="1"/>
    <xf numFmtId="0" fontId="20" fillId="4" borderId="3" xfId="13" applyFont="1" applyFill="1" applyBorder="1"/>
    <xf numFmtId="0" fontId="20" fillId="4" borderId="4" xfId="13" applyFont="1" applyFill="1" applyBorder="1"/>
    <xf numFmtId="0" fontId="20" fillId="4" borderId="68" xfId="13" applyFont="1" applyFill="1" applyBorder="1"/>
    <xf numFmtId="0" fontId="11" fillId="4" borderId="69" xfId="13" applyFont="1" applyFill="1" applyBorder="1"/>
    <xf numFmtId="0" fontId="20" fillId="4" borderId="70" xfId="13" applyFont="1" applyFill="1" applyBorder="1"/>
    <xf numFmtId="0" fontId="20" fillId="4" borderId="0" xfId="13" applyFont="1" applyFill="1"/>
    <xf numFmtId="0" fontId="20" fillId="4" borderId="13" xfId="13" applyFont="1" applyFill="1" applyBorder="1"/>
    <xf numFmtId="0" fontId="20" fillId="4" borderId="43" xfId="13" applyFont="1" applyFill="1" applyBorder="1"/>
    <xf numFmtId="0" fontId="11" fillId="4" borderId="31" xfId="13" applyFont="1" applyFill="1" applyBorder="1"/>
    <xf numFmtId="0" fontId="20" fillId="4" borderId="5" xfId="13" applyFont="1" applyFill="1" applyBorder="1"/>
    <xf numFmtId="0" fontId="20" fillId="2" borderId="75" xfId="13" applyFont="1" applyFill="1" applyBorder="1"/>
    <xf numFmtId="0" fontId="20" fillId="2" borderId="76" xfId="13" applyFont="1" applyFill="1" applyBorder="1"/>
    <xf numFmtId="0" fontId="20" fillId="2" borderId="43" xfId="13" applyFont="1" applyFill="1" applyBorder="1"/>
    <xf numFmtId="0" fontId="11" fillId="2" borderId="44" xfId="13" applyFont="1" applyFill="1" applyBorder="1"/>
    <xf numFmtId="0" fontId="20" fillId="2" borderId="10" xfId="13" applyFont="1" applyFill="1" applyBorder="1"/>
    <xf numFmtId="9" fontId="20" fillId="4" borderId="14" xfId="9" applyFont="1" applyFill="1" applyBorder="1"/>
    <xf numFmtId="0" fontId="25" fillId="4" borderId="77" xfId="13" applyFont="1" applyFill="1" applyBorder="1"/>
    <xf numFmtId="0" fontId="20" fillId="4" borderId="78" xfId="13" applyFont="1" applyFill="1" applyBorder="1"/>
    <xf numFmtId="0" fontId="20" fillId="2" borderId="74" xfId="13" applyFont="1" applyFill="1" applyBorder="1"/>
    <xf numFmtId="0" fontId="11" fillId="2" borderId="15" xfId="13" applyFont="1" applyFill="1" applyBorder="1" applyAlignment="1">
      <alignment wrapText="1"/>
    </xf>
    <xf numFmtId="0" fontId="65" fillId="4" borderId="80" xfId="13" applyFont="1" applyFill="1" applyBorder="1"/>
    <xf numFmtId="0" fontId="25" fillId="4" borderId="69" xfId="13" applyFont="1" applyFill="1" applyBorder="1"/>
    <xf numFmtId="0" fontId="21" fillId="2" borderId="8" xfId="13" applyFont="1" applyFill="1" applyBorder="1" applyAlignment="1">
      <alignment horizontal="center"/>
    </xf>
    <xf numFmtId="0" fontId="21" fillId="2" borderId="8" xfId="13" applyFont="1" applyFill="1" applyBorder="1"/>
    <xf numFmtId="0" fontId="13" fillId="2" borderId="8" xfId="13" applyFont="1" applyFill="1" applyBorder="1"/>
    <xf numFmtId="0" fontId="20" fillId="4" borderId="0" xfId="1" applyFont="1" applyFill="1" applyAlignment="1">
      <alignment horizontal="left"/>
    </xf>
    <xf numFmtId="0" fontId="28" fillId="2" borderId="0" xfId="1" applyFont="1" applyFill="1" applyAlignment="1">
      <alignment horizontal="center"/>
    </xf>
    <xf numFmtId="0" fontId="20" fillId="2" borderId="0" xfId="6" applyFont="1" applyFill="1"/>
    <xf numFmtId="0" fontId="51" fillId="2" borderId="26" xfId="1" applyFont="1" applyFill="1" applyBorder="1" applyAlignment="1">
      <alignment vertical="center"/>
    </xf>
    <xf numFmtId="165" fontId="20" fillId="2" borderId="23" xfId="5" applyNumberFormat="1" applyFont="1" applyFill="1" applyBorder="1" applyAlignment="1">
      <alignment horizontal="center"/>
    </xf>
    <xf numFmtId="165" fontId="16" fillId="2" borderId="0" xfId="5" applyNumberFormat="1" applyFont="1" applyFill="1"/>
    <xf numFmtId="14" fontId="20" fillId="0" borderId="0" xfId="13" applyNumberFormat="1" applyFont="1" applyAlignment="1">
      <alignment horizontal="right"/>
    </xf>
    <xf numFmtId="0" fontId="12" fillId="2" borderId="0" xfId="13" applyFill="1" applyAlignment="1">
      <alignment horizontal="right"/>
    </xf>
    <xf numFmtId="0" fontId="37" fillId="4" borderId="0" xfId="1" applyFont="1" applyFill="1" applyAlignment="1">
      <alignment horizontal="right"/>
    </xf>
    <xf numFmtId="0" fontId="28" fillId="6" borderId="0" xfId="1" applyFont="1" applyFill="1" applyAlignment="1">
      <alignment horizontal="right"/>
    </xf>
    <xf numFmtId="0" fontId="28" fillId="4" borderId="0" xfId="1" applyFont="1" applyFill="1" applyAlignment="1">
      <alignment horizontal="right"/>
    </xf>
    <xf numFmtId="0" fontId="28" fillId="6" borderId="0" xfId="1" applyFont="1" applyFill="1" applyAlignment="1">
      <alignment horizontal="right" wrapText="1"/>
    </xf>
    <xf numFmtId="0" fontId="28" fillId="4" borderId="0" xfId="1" applyFont="1" applyFill="1" applyAlignment="1">
      <alignment horizontal="right" wrapText="1"/>
    </xf>
    <xf numFmtId="0" fontId="28" fillId="4" borderId="0" xfId="1" applyFont="1" applyFill="1" applyAlignment="1">
      <alignment horizontal="right" vertical="top" wrapText="1"/>
    </xf>
    <xf numFmtId="3" fontId="106" fillId="2" borderId="0" xfId="7" applyNumberFormat="1" applyFont="1" applyFill="1" applyBorder="1" applyAlignment="1"/>
    <xf numFmtId="14" fontId="107" fillId="2" borderId="0" xfId="1" applyNumberFormat="1" applyFont="1" applyFill="1" applyAlignment="1">
      <alignment horizontal="right"/>
    </xf>
    <xf numFmtId="0" fontId="12" fillId="0" borderId="0" xfId="6"/>
    <xf numFmtId="14" fontId="28" fillId="2" borderId="0" xfId="1" applyNumberFormat="1" applyFont="1" applyFill="1" applyAlignment="1">
      <alignment horizontal="left"/>
    </xf>
    <xf numFmtId="14" fontId="56" fillId="2" borderId="0" xfId="1" applyNumberFormat="1" applyFont="1" applyFill="1"/>
    <xf numFmtId="14" fontId="56" fillId="2" borderId="0" xfId="1" applyNumberFormat="1" applyFont="1" applyFill="1" applyAlignment="1">
      <alignment horizontal="right"/>
    </xf>
    <xf numFmtId="0" fontId="114" fillId="2" borderId="0" xfId="1" applyFont="1" applyFill="1"/>
    <xf numFmtId="0" fontId="115" fillId="2" borderId="0" xfId="1" applyFont="1" applyFill="1"/>
    <xf numFmtId="0" fontId="43" fillId="2" borderId="0" xfId="1" applyFont="1" applyFill="1"/>
    <xf numFmtId="0" fontId="96" fillId="2" borderId="0" xfId="1" applyFont="1" applyFill="1" applyAlignment="1">
      <alignment horizontal="left"/>
    </xf>
    <xf numFmtId="0" fontId="116" fillId="2" borderId="0" xfId="1" applyFont="1" applyFill="1"/>
    <xf numFmtId="0" fontId="4" fillId="0" borderId="0" xfId="19"/>
    <xf numFmtId="0" fontId="49" fillId="0" borderId="0" xfId="19" applyFont="1" applyAlignment="1">
      <alignment horizontal="left"/>
    </xf>
    <xf numFmtId="0" fontId="45" fillId="0" borderId="0" xfId="19" applyFont="1"/>
    <xf numFmtId="0" fontId="45" fillId="2" borderId="0" xfId="19" applyFont="1" applyFill="1" applyAlignment="1">
      <alignment horizontal="center"/>
    </xf>
    <xf numFmtId="0" fontId="45" fillId="0" borderId="0" xfId="19" applyFont="1" applyAlignment="1">
      <alignment horizontal="center"/>
    </xf>
    <xf numFmtId="0" fontId="99" fillId="2" borderId="0" xfId="19" applyFont="1" applyFill="1"/>
    <xf numFmtId="0" fontId="101" fillId="2" borderId="0" xfId="19" applyFont="1" applyFill="1"/>
    <xf numFmtId="0" fontId="91" fillId="0" borderId="0" xfId="19" applyFont="1"/>
    <xf numFmtId="0" fontId="45" fillId="0" borderId="0" xfId="19" applyFont="1" applyAlignment="1">
      <alignment horizontal="right"/>
    </xf>
    <xf numFmtId="0" fontId="4" fillId="2" borderId="0" xfId="19" applyFill="1"/>
    <xf numFmtId="0" fontId="49" fillId="2" borderId="0" xfId="19" applyFont="1" applyFill="1" applyAlignment="1">
      <alignment horizontal="left"/>
    </xf>
    <xf numFmtId="0" fontId="76" fillId="2" borderId="0" xfId="19" applyFont="1" applyFill="1" applyAlignment="1">
      <alignment horizontal="left"/>
    </xf>
    <xf numFmtId="14" fontId="104" fillId="0" borderId="0" xfId="19" applyNumberFormat="1" applyFont="1" applyAlignment="1">
      <alignment horizontal="left"/>
    </xf>
    <xf numFmtId="0" fontId="24" fillId="3" borderId="1" xfId="20" applyFont="1" applyFill="1" applyBorder="1" applyAlignment="1">
      <alignment horizontal="left"/>
    </xf>
    <xf numFmtId="0" fontId="24" fillId="3" borderId="2" xfId="20" applyFont="1" applyFill="1" applyBorder="1" applyAlignment="1">
      <alignment horizontal="center"/>
    </xf>
    <xf numFmtId="0" fontId="24" fillId="3" borderId="2" xfId="20" applyFont="1" applyFill="1" applyBorder="1" applyAlignment="1">
      <alignment horizontal="left"/>
    </xf>
    <xf numFmtId="14" fontId="24" fillId="3" borderId="10" xfId="20" applyNumberFormat="1" applyFont="1" applyFill="1" applyBorder="1" applyAlignment="1">
      <alignment horizontal="left"/>
    </xf>
    <xf numFmtId="14" fontId="24" fillId="3" borderId="11" xfId="20" applyNumberFormat="1" applyFont="1" applyFill="1" applyBorder="1" applyAlignment="1">
      <alignment horizontal="center"/>
    </xf>
    <xf numFmtId="0" fontId="24" fillId="3" borderId="11" xfId="20" applyFont="1" applyFill="1" applyBorder="1" applyAlignment="1">
      <alignment horizontal="center"/>
    </xf>
    <xf numFmtId="0" fontId="24" fillId="3" borderId="12" xfId="20" applyFont="1" applyFill="1" applyBorder="1" applyAlignment="1">
      <alignment horizontal="center"/>
    </xf>
    <xf numFmtId="0" fontId="24" fillId="3" borderId="13" xfId="20" applyFont="1" applyFill="1" applyBorder="1" applyAlignment="1">
      <alignment horizontal="center"/>
    </xf>
    <xf numFmtId="0" fontId="117" fillId="2" borderId="0" xfId="19" applyFont="1" applyFill="1"/>
    <xf numFmtId="14" fontId="13" fillId="2" borderId="7" xfId="20" applyNumberFormat="1" applyFont="1" applyFill="1" applyBorder="1" applyAlignment="1">
      <alignment horizontal="left"/>
    </xf>
    <xf numFmtId="14" fontId="13" fillId="2" borderId="7" xfId="20" applyNumberFormat="1" applyFont="1" applyFill="1" applyBorder="1" applyAlignment="1">
      <alignment horizontal="center"/>
    </xf>
    <xf numFmtId="0" fontId="13" fillId="2" borderId="7" xfId="20" applyFont="1" applyFill="1" applyBorder="1" applyAlignment="1">
      <alignment horizontal="center"/>
    </xf>
    <xf numFmtId="16" fontId="13" fillId="2" borderId="7" xfId="20" quotePrefix="1" applyNumberFormat="1" applyFont="1" applyFill="1" applyBorder="1" applyAlignment="1">
      <alignment horizontal="center"/>
    </xf>
    <xf numFmtId="0" fontId="104" fillId="2" borderId="0" xfId="19" applyFont="1" applyFill="1"/>
    <xf numFmtId="14" fontId="24" fillId="2" borderId="7" xfId="20" applyNumberFormat="1" applyFont="1" applyFill="1" applyBorder="1" applyAlignment="1">
      <alignment horizontal="left"/>
    </xf>
    <xf numFmtId="14" fontId="15" fillId="2" borderId="7" xfId="20" applyNumberFormat="1" applyFont="1" applyFill="1" applyBorder="1" applyAlignment="1">
      <alignment horizontal="left"/>
    </xf>
    <xf numFmtId="14" fontId="15" fillId="2" borderId="7" xfId="20" applyNumberFormat="1" applyFont="1" applyFill="1" applyBorder="1" applyAlignment="1">
      <alignment horizontal="center" wrapText="1"/>
    </xf>
    <xf numFmtId="0" fontId="24" fillId="2" borderId="7" xfId="20" applyFont="1" applyFill="1" applyBorder="1" applyAlignment="1">
      <alignment horizontal="center"/>
    </xf>
    <xf numFmtId="0" fontId="26" fillId="2" borderId="7" xfId="1" applyFont="1" applyFill="1" applyBorder="1" applyAlignment="1">
      <alignment horizontal="left"/>
    </xf>
    <xf numFmtId="0" fontId="13" fillId="2" borderId="7" xfId="1" applyFont="1" applyFill="1" applyBorder="1"/>
    <xf numFmtId="0" fontId="38" fillId="2" borderId="7" xfId="1" applyFont="1" applyFill="1" applyBorder="1" applyAlignment="1">
      <alignment horizontal="right"/>
    </xf>
    <xf numFmtId="0" fontId="20" fillId="2" borderId="7" xfId="1" applyFont="1" applyFill="1" applyBorder="1"/>
    <xf numFmtId="49" fontId="12" fillId="2" borderId="7" xfId="1" applyNumberFormat="1" applyFill="1" applyBorder="1" applyAlignment="1">
      <alignment horizontal="center"/>
    </xf>
    <xf numFmtId="0" fontId="47" fillId="2" borderId="6" xfId="1" applyFont="1" applyFill="1" applyBorder="1" applyAlignment="1">
      <alignment horizontal="left" wrapText="1"/>
    </xf>
    <xf numFmtId="0" fontId="15" fillId="2" borderId="6" xfId="1" applyFont="1" applyFill="1" applyBorder="1" applyAlignment="1">
      <alignment wrapText="1"/>
    </xf>
    <xf numFmtId="0" fontId="48" fillId="2" borderId="6" xfId="1" applyFont="1" applyFill="1" applyBorder="1" applyAlignment="1">
      <alignment wrapText="1"/>
    </xf>
    <xf numFmtId="0" fontId="38" fillId="2" borderId="6" xfId="1" applyFont="1" applyFill="1" applyBorder="1" applyAlignment="1">
      <alignment horizontal="right"/>
    </xf>
    <xf numFmtId="49" fontId="20" fillId="2" borderId="6" xfId="1" applyNumberFormat="1" applyFont="1" applyFill="1" applyBorder="1" applyAlignment="1">
      <alignment horizontal="center"/>
    </xf>
    <xf numFmtId="49" fontId="12" fillId="2" borderId="6" xfId="1" applyNumberFormat="1" applyFill="1" applyBorder="1" applyAlignment="1">
      <alignment horizontal="center"/>
    </xf>
    <xf numFmtId="49" fontId="118" fillId="2" borderId="6" xfId="1" applyNumberFormat="1" applyFont="1" applyFill="1" applyBorder="1" applyAlignment="1">
      <alignment horizontal="center"/>
    </xf>
    <xf numFmtId="0" fontId="13" fillId="2" borderId="6" xfId="1" applyFont="1" applyFill="1" applyBorder="1"/>
    <xf numFmtId="49" fontId="12" fillId="5" borderId="6" xfId="1" applyNumberFormat="1" applyFill="1" applyBorder="1" applyAlignment="1">
      <alignment horizontal="center"/>
    </xf>
    <xf numFmtId="49" fontId="56" fillId="2" borderId="6" xfId="1" applyNumberFormat="1" applyFont="1" applyFill="1" applyBorder="1" applyAlignment="1">
      <alignment horizontal="center"/>
    </xf>
    <xf numFmtId="49" fontId="101" fillId="2" borderId="6" xfId="1" applyNumberFormat="1" applyFont="1" applyFill="1" applyBorder="1" applyAlignment="1">
      <alignment horizontal="center"/>
    </xf>
    <xf numFmtId="0" fontId="26" fillId="2" borderId="6" xfId="1" applyFont="1" applyFill="1" applyBorder="1" applyAlignment="1">
      <alignment horizontal="left"/>
    </xf>
    <xf numFmtId="0" fontId="26" fillId="2" borderId="6" xfId="20" applyFont="1" applyFill="1" applyBorder="1"/>
    <xf numFmtId="0" fontId="17" fillId="2" borderId="6" xfId="1" applyFont="1" applyFill="1" applyBorder="1"/>
    <xf numFmtId="0" fontId="120" fillId="2" borderId="6" xfId="1" applyFont="1" applyFill="1" applyBorder="1" applyAlignment="1">
      <alignment horizontal="right"/>
    </xf>
    <xf numFmtId="49" fontId="28" fillId="2" borderId="6" xfId="1" applyNumberFormat="1" applyFont="1" applyFill="1" applyBorder="1" applyAlignment="1">
      <alignment horizontal="center"/>
    </xf>
    <xf numFmtId="0" fontId="26" fillId="2" borderId="7" xfId="1" applyFont="1" applyFill="1" applyBorder="1" applyAlignment="1">
      <alignment horizontal="left" vertical="center" wrapText="1"/>
    </xf>
    <xf numFmtId="0" fontId="21" fillId="2" borderId="6" xfId="1" applyFont="1" applyFill="1" applyBorder="1" applyAlignment="1">
      <alignment vertical="center" wrapText="1"/>
    </xf>
    <xf numFmtId="0" fontId="38" fillId="2" borderId="6" xfId="1" quotePrefix="1" applyFont="1" applyFill="1" applyBorder="1" applyAlignment="1">
      <alignment horizontal="right" vertical="top"/>
    </xf>
    <xf numFmtId="49" fontId="11" fillId="2" borderId="6" xfId="1" quotePrefix="1" applyNumberFormat="1" applyFont="1" applyFill="1" applyBorder="1" applyAlignment="1">
      <alignment horizontal="center" vertical="top"/>
    </xf>
    <xf numFmtId="49" fontId="121" fillId="2" borderId="6" xfId="1" applyNumberFormat="1" applyFont="1" applyFill="1" applyBorder="1" applyAlignment="1">
      <alignment horizontal="center" vertical="top"/>
    </xf>
    <xf numFmtId="49" fontId="118" fillId="2" borderId="6" xfId="1" quotePrefix="1" applyNumberFormat="1" applyFont="1" applyFill="1" applyBorder="1" applyAlignment="1">
      <alignment horizontal="center" vertical="top"/>
    </xf>
    <xf numFmtId="0" fontId="26" fillId="2" borderId="7" xfId="1" applyFont="1" applyFill="1" applyBorder="1" applyAlignment="1">
      <alignment horizontal="left" wrapText="1"/>
    </xf>
    <xf numFmtId="0" fontId="26" fillId="2" borderId="6" xfId="1" applyFont="1" applyFill="1" applyBorder="1" applyAlignment="1">
      <alignment wrapText="1"/>
    </xf>
    <xf numFmtId="0" fontId="47" fillId="2" borderId="6" xfId="1" applyFont="1" applyFill="1" applyBorder="1" applyAlignment="1">
      <alignment wrapText="1"/>
    </xf>
    <xf numFmtId="0" fontId="64" fillId="2" borderId="6" xfId="1" applyFont="1" applyFill="1" applyBorder="1" applyAlignment="1">
      <alignment horizontal="right"/>
    </xf>
    <xf numFmtId="49" fontId="25" fillId="2" borderId="6" xfId="1" applyNumberFormat="1" applyFont="1" applyFill="1" applyBorder="1" applyAlignment="1">
      <alignment horizontal="center"/>
    </xf>
    <xf numFmtId="49" fontId="61" fillId="2" borderId="6" xfId="1" applyNumberFormat="1" applyFont="1" applyFill="1" applyBorder="1" applyAlignment="1">
      <alignment horizontal="center"/>
    </xf>
    <xf numFmtId="49" fontId="102" fillId="2" borderId="6" xfId="1" applyNumberFormat="1" applyFont="1" applyFill="1" applyBorder="1" applyAlignment="1">
      <alignment horizontal="center"/>
    </xf>
    <xf numFmtId="49" fontId="122" fillId="2" borderId="6" xfId="1" applyNumberFormat="1" applyFont="1" applyFill="1" applyBorder="1" applyAlignment="1">
      <alignment horizontal="center"/>
    </xf>
    <xf numFmtId="49" fontId="25" fillId="2" borderId="7" xfId="1" applyNumberFormat="1" applyFont="1" applyFill="1" applyBorder="1" applyAlignment="1">
      <alignment horizontal="center"/>
    </xf>
    <xf numFmtId="0" fontId="26" fillId="2" borderId="6" xfId="1" applyFont="1" applyFill="1" applyBorder="1" applyAlignment="1">
      <alignment horizontal="left" wrapText="1"/>
    </xf>
    <xf numFmtId="0" fontId="123" fillId="2" borderId="0" xfId="19" applyFont="1" applyFill="1"/>
    <xf numFmtId="0" fontId="124" fillId="2" borderId="6" xfId="1" applyFont="1" applyFill="1" applyBorder="1" applyAlignment="1">
      <alignment horizontal="left"/>
    </xf>
    <xf numFmtId="0" fontId="125" fillId="2" borderId="6" xfId="1" applyFont="1" applyFill="1" applyBorder="1"/>
    <xf numFmtId="0" fontId="126" fillId="2" borderId="6" xfId="1" quotePrefix="1" applyFont="1" applyFill="1" applyBorder="1" applyAlignment="1">
      <alignment horizontal="right"/>
    </xf>
    <xf numFmtId="49" fontId="118" fillId="2" borderId="6" xfId="1" quotePrefix="1" applyNumberFormat="1" applyFont="1" applyFill="1" applyBorder="1" applyAlignment="1">
      <alignment horizontal="center"/>
    </xf>
    <xf numFmtId="49" fontId="78" fillId="2" borderId="6" xfId="1" quotePrefix="1" applyNumberFormat="1" applyFont="1" applyFill="1" applyBorder="1" applyAlignment="1">
      <alignment horizontal="center"/>
    </xf>
    <xf numFmtId="49" fontId="127" fillId="2" borderId="6" xfId="1" applyNumberFormat="1" applyFont="1" applyFill="1" applyBorder="1" applyAlignment="1">
      <alignment horizontal="center"/>
    </xf>
    <xf numFmtId="0" fontId="127" fillId="2" borderId="0" xfId="19" applyFont="1" applyFill="1"/>
    <xf numFmtId="0" fontId="128" fillId="2" borderId="0" xfId="19" applyFont="1" applyFill="1"/>
    <xf numFmtId="0" fontId="112" fillId="2" borderId="6" xfId="1" quotePrefix="1" applyFont="1" applyFill="1" applyBorder="1" applyAlignment="1">
      <alignment horizontal="right"/>
    </xf>
    <xf numFmtId="49" fontId="12" fillId="2" borderId="6" xfId="1" quotePrefix="1" applyNumberFormat="1" applyFill="1" applyBorder="1" applyAlignment="1">
      <alignment horizontal="center"/>
    </xf>
    <xf numFmtId="0" fontId="131" fillId="2" borderId="0" xfId="19" applyFont="1" applyFill="1"/>
    <xf numFmtId="0" fontId="26" fillId="2" borderId="6" xfId="1" applyFont="1" applyFill="1" applyBorder="1"/>
    <xf numFmtId="0" fontId="125" fillId="2" borderId="6" xfId="1" applyFont="1" applyFill="1" applyBorder="1" applyAlignment="1">
      <alignment wrapText="1"/>
    </xf>
    <xf numFmtId="49" fontId="118" fillId="2" borderId="7" xfId="1" quotePrefix="1" applyNumberFormat="1" applyFont="1" applyFill="1" applyBorder="1" applyAlignment="1">
      <alignment horizontal="center"/>
    </xf>
    <xf numFmtId="0" fontId="124" fillId="2" borderId="7" xfId="1" applyFont="1" applyFill="1" applyBorder="1" applyAlignment="1">
      <alignment horizontal="left" vertical="center" wrapText="1"/>
    </xf>
    <xf numFmtId="0" fontId="128" fillId="2" borderId="7" xfId="19" applyFont="1" applyFill="1" applyBorder="1"/>
    <xf numFmtId="0" fontId="132" fillId="2" borderId="85" xfId="1" applyFont="1" applyFill="1" applyBorder="1" applyAlignment="1">
      <alignment horizontal="left"/>
    </xf>
    <xf numFmtId="0" fontId="130" fillId="2" borderId="85" xfId="1" applyFont="1" applyFill="1" applyBorder="1"/>
    <xf numFmtId="0" fontId="130" fillId="2" borderId="85" xfId="1" applyFont="1" applyFill="1" applyBorder="1" applyAlignment="1">
      <alignment wrapText="1"/>
    </xf>
    <xf numFmtId="49" fontId="106" fillId="2" borderId="6" xfId="1" applyNumberFormat="1" applyFont="1" applyFill="1" applyBorder="1" applyAlignment="1">
      <alignment horizontal="center"/>
    </xf>
    <xf numFmtId="49" fontId="73" fillId="2" borderId="6" xfId="1" applyNumberFormat="1" applyFont="1" applyFill="1" applyBorder="1" applyAlignment="1">
      <alignment horizontal="center"/>
    </xf>
    <xf numFmtId="0" fontId="45" fillId="2" borderId="0" xfId="19" applyFont="1" applyFill="1"/>
    <xf numFmtId="0" fontId="132" fillId="2" borderId="85" xfId="1" applyFont="1" applyFill="1" applyBorder="1" applyAlignment="1">
      <alignment horizontal="left" wrapText="1"/>
    </xf>
    <xf numFmtId="20" fontId="112" fillId="2" borderId="6" xfId="1" applyNumberFormat="1" applyFont="1" applyFill="1" applyBorder="1" applyAlignment="1">
      <alignment horizontal="right"/>
    </xf>
    <xf numFmtId="0" fontId="132" fillId="2" borderId="81" xfId="1" applyFont="1" applyFill="1" applyBorder="1" applyAlignment="1">
      <alignment horizontal="left"/>
    </xf>
    <xf numFmtId="0" fontId="130" fillId="2" borderId="81" xfId="1" applyFont="1" applyFill="1" applyBorder="1"/>
    <xf numFmtId="20" fontId="112" fillId="2" borderId="7" xfId="1" applyNumberFormat="1" applyFont="1" applyFill="1" applyBorder="1" applyAlignment="1">
      <alignment horizontal="right"/>
    </xf>
    <xf numFmtId="49" fontId="106" fillId="2" borderId="81" xfId="1" applyNumberFormat="1" applyFont="1" applyFill="1" applyBorder="1" applyAlignment="1">
      <alignment horizontal="center"/>
    </xf>
    <xf numFmtId="49" fontId="73" fillId="2" borderId="81" xfId="1" applyNumberFormat="1" applyFont="1" applyFill="1" applyBorder="1" applyAlignment="1">
      <alignment horizontal="center"/>
    </xf>
    <xf numFmtId="0" fontId="133" fillId="2" borderId="0" xfId="1" applyFont="1" applyFill="1" applyAlignment="1">
      <alignment horizontal="left"/>
    </xf>
    <xf numFmtId="0" fontId="26" fillId="2" borderId="85" xfId="1" applyFont="1" applyFill="1" applyBorder="1" applyAlignment="1">
      <alignment horizontal="left"/>
    </xf>
    <xf numFmtId="0" fontId="13" fillId="2" borderId="7" xfId="1" applyFont="1" applyFill="1" applyBorder="1" applyAlignment="1">
      <alignment wrapText="1"/>
    </xf>
    <xf numFmtId="20" fontId="38" fillId="2" borderId="7" xfId="1" applyNumberFormat="1" applyFont="1" applyFill="1" applyBorder="1" applyAlignment="1">
      <alignment horizontal="right"/>
    </xf>
    <xf numFmtId="49" fontId="20" fillId="2" borderId="7" xfId="1" applyNumberFormat="1" applyFont="1" applyFill="1" applyBorder="1" applyAlignment="1">
      <alignment horizontal="center"/>
    </xf>
    <xf numFmtId="49" fontId="56" fillId="2" borderId="7" xfId="1" applyNumberFormat="1" applyFont="1" applyFill="1" applyBorder="1" applyAlignment="1">
      <alignment horizontal="center"/>
    </xf>
    <xf numFmtId="49" fontId="104" fillId="2" borderId="7" xfId="1" applyNumberFormat="1" applyFont="1" applyFill="1" applyBorder="1" applyAlignment="1">
      <alignment horizontal="center"/>
    </xf>
    <xf numFmtId="49" fontId="20" fillId="2" borderId="81" xfId="1" applyNumberFormat="1" applyFont="1" applyFill="1" applyBorder="1" applyAlignment="1">
      <alignment horizontal="center"/>
    </xf>
    <xf numFmtId="0" fontId="132" fillId="2" borderId="7" xfId="1" applyFont="1" applyFill="1" applyBorder="1" applyAlignment="1">
      <alignment horizontal="left"/>
    </xf>
    <xf numFmtId="0" fontId="130" fillId="2" borderId="7" xfId="1" applyFont="1" applyFill="1" applyBorder="1"/>
    <xf numFmtId="49" fontId="106" fillId="2" borderId="7" xfId="1" applyNumberFormat="1" applyFont="1" applyFill="1" applyBorder="1" applyAlignment="1">
      <alignment horizontal="center"/>
    </xf>
    <xf numFmtId="49" fontId="73" fillId="2" borderId="7" xfId="1" applyNumberFormat="1" applyFont="1" applyFill="1" applyBorder="1" applyAlignment="1">
      <alignment horizontal="center"/>
    </xf>
    <xf numFmtId="49" fontId="101" fillId="2" borderId="7" xfId="1" applyNumberFormat="1" applyFont="1" applyFill="1" applyBorder="1" applyAlignment="1">
      <alignment horizontal="center"/>
    </xf>
    <xf numFmtId="49" fontId="118" fillId="2" borderId="7" xfId="1" applyNumberFormat="1" applyFont="1" applyFill="1" applyBorder="1" applyAlignment="1">
      <alignment horizontal="center"/>
    </xf>
    <xf numFmtId="0" fontId="134" fillId="2" borderId="0" xfId="19" applyFont="1" applyFill="1"/>
    <xf numFmtId="0" fontId="29" fillId="2" borderId="41" xfId="1" applyFont="1" applyFill="1" applyBorder="1" applyAlignment="1">
      <alignment horizontal="left"/>
    </xf>
    <xf numFmtId="0" fontId="14" fillId="2" borderId="41" xfId="1" applyFont="1" applyFill="1" applyBorder="1"/>
    <xf numFmtId="0" fontId="135" fillId="2" borderId="16" xfId="1" applyFont="1" applyFill="1" applyBorder="1" applyAlignment="1">
      <alignment horizontal="right"/>
    </xf>
    <xf numFmtId="0" fontId="30" fillId="2" borderId="41" xfId="1" applyFont="1" applyFill="1" applyBorder="1" applyAlignment="1">
      <alignment horizontal="center"/>
    </xf>
    <xf numFmtId="49" fontId="30" fillId="2" borderId="7" xfId="1" applyNumberFormat="1" applyFont="1" applyFill="1" applyBorder="1" applyAlignment="1">
      <alignment horizontal="center"/>
    </xf>
    <xf numFmtId="0" fontId="134" fillId="2" borderId="7" xfId="19" applyFont="1" applyFill="1" applyBorder="1"/>
    <xf numFmtId="49" fontId="136" fillId="2" borderId="7" xfId="1" quotePrefix="1" applyNumberFormat="1" applyFont="1" applyFill="1" applyBorder="1" applyAlignment="1">
      <alignment horizontal="center"/>
    </xf>
    <xf numFmtId="49" fontId="136" fillId="2" borderId="7" xfId="1" applyNumberFormat="1" applyFont="1" applyFill="1" applyBorder="1" applyAlignment="1">
      <alignment horizontal="center"/>
    </xf>
    <xf numFmtId="0" fontId="30" fillId="2" borderId="16" xfId="1" applyFont="1" applyFill="1" applyBorder="1" applyAlignment="1">
      <alignment horizontal="center"/>
    </xf>
    <xf numFmtId="0" fontId="137" fillId="2" borderId="0" xfId="19" applyFont="1" applyFill="1"/>
    <xf numFmtId="0" fontId="39" fillId="2" borderId="41" xfId="1" applyFont="1" applyFill="1" applyBorder="1" applyAlignment="1">
      <alignment horizontal="left"/>
    </xf>
    <xf numFmtId="0" fontId="138" fillId="2" borderId="7" xfId="1" applyFont="1" applyFill="1" applyBorder="1"/>
    <xf numFmtId="0" fontId="139" fillId="2" borderId="7" xfId="1" applyFont="1" applyFill="1" applyBorder="1" applyAlignment="1">
      <alignment horizontal="right"/>
    </xf>
    <xf numFmtId="0" fontId="140" fillId="2" borderId="7" xfId="1" applyFont="1" applyFill="1" applyBorder="1"/>
    <xf numFmtId="0" fontId="141" fillId="2" borderId="0" xfId="19" applyFont="1" applyFill="1"/>
    <xf numFmtId="0" fontId="25" fillId="2" borderId="81" xfId="1" applyFont="1" applyFill="1" applyBorder="1" applyAlignment="1">
      <alignment horizontal="center"/>
    </xf>
    <xf numFmtId="0" fontId="122" fillId="2" borderId="81" xfId="1" applyFont="1" applyFill="1" applyBorder="1" applyAlignment="1">
      <alignment horizontal="center"/>
    </xf>
    <xf numFmtId="0" fontId="25" fillId="2" borderId="7" xfId="1" applyFont="1" applyFill="1" applyBorder="1" applyAlignment="1">
      <alignment horizontal="center"/>
    </xf>
    <xf numFmtId="0" fontId="26" fillId="2" borderId="7" xfId="1" quotePrefix="1" applyFont="1" applyFill="1" applyBorder="1" applyAlignment="1">
      <alignment horizontal="left"/>
    </xf>
    <xf numFmtId="0" fontId="26" fillId="2" borderId="7" xfId="1" applyFont="1" applyFill="1" applyBorder="1"/>
    <xf numFmtId="0" fontId="64" fillId="2" borderId="7" xfId="1" applyFont="1" applyFill="1" applyBorder="1" applyAlignment="1">
      <alignment horizontal="right"/>
    </xf>
    <xf numFmtId="0" fontId="117" fillId="2" borderId="7" xfId="19" applyFont="1" applyFill="1" applyBorder="1"/>
    <xf numFmtId="0" fontId="28" fillId="2" borderId="7" xfId="1" applyFont="1" applyFill="1" applyBorder="1" applyAlignment="1">
      <alignment horizontal="center"/>
    </xf>
    <xf numFmtId="0" fontId="4" fillId="2" borderId="7" xfId="19" applyFill="1" applyBorder="1"/>
    <xf numFmtId="0" fontId="13" fillId="2" borderId="85" xfId="1" applyFont="1" applyFill="1" applyBorder="1" applyAlignment="1">
      <alignment wrapText="1"/>
    </xf>
    <xf numFmtId="0" fontId="28" fillId="2" borderId="81" xfId="1" applyFont="1" applyFill="1" applyBorder="1" applyAlignment="1">
      <alignment horizontal="center"/>
    </xf>
    <xf numFmtId="0" fontId="28" fillId="2" borderId="6" xfId="1" applyFont="1" applyFill="1" applyBorder="1" applyAlignment="1">
      <alignment horizontal="center"/>
    </xf>
    <xf numFmtId="0" fontId="129" fillId="2" borderId="7" xfId="1" applyFont="1" applyFill="1" applyBorder="1" applyAlignment="1">
      <alignment horizontal="left"/>
    </xf>
    <xf numFmtId="0" fontId="106" fillId="2" borderId="7" xfId="1" applyFont="1" applyFill="1" applyBorder="1" applyAlignment="1">
      <alignment horizontal="center"/>
    </xf>
    <xf numFmtId="0" fontId="131" fillId="2" borderId="7" xfId="19" applyFont="1" applyFill="1" applyBorder="1"/>
    <xf numFmtId="0" fontId="26" fillId="2" borderId="41" xfId="1" applyFont="1" applyFill="1" applyBorder="1" applyAlignment="1">
      <alignment horizontal="left" wrapText="1"/>
    </xf>
    <xf numFmtId="0" fontId="26" fillId="2" borderId="85" xfId="1" applyFont="1" applyFill="1" applyBorder="1" applyAlignment="1">
      <alignment wrapText="1"/>
    </xf>
    <xf numFmtId="0" fontId="142" fillId="2" borderId="7" xfId="19" applyFont="1" applyFill="1" applyBorder="1"/>
    <xf numFmtId="0" fontId="26" fillId="2" borderId="7" xfId="1" applyFont="1" applyFill="1" applyBorder="1" applyAlignment="1">
      <alignment horizontal="center"/>
    </xf>
    <xf numFmtId="0" fontId="26" fillId="2" borderId="81" xfId="1" applyFont="1" applyFill="1" applyBorder="1" applyAlignment="1">
      <alignment horizontal="center"/>
    </xf>
    <xf numFmtId="49" fontId="102" fillId="2" borderId="6" xfId="1" quotePrefix="1" applyNumberFormat="1" applyFont="1" applyFill="1" applyBorder="1" applyAlignment="1">
      <alignment horizontal="center"/>
    </xf>
    <xf numFmtId="0" fontId="26" fillId="2" borderId="81" xfId="1" applyFont="1" applyFill="1" applyBorder="1" applyAlignment="1">
      <alignment wrapText="1"/>
    </xf>
    <xf numFmtId="0" fontId="26" fillId="2" borderId="41" xfId="1" applyFont="1" applyFill="1" applyBorder="1" applyAlignment="1">
      <alignment wrapText="1"/>
    </xf>
    <xf numFmtId="0" fontId="64" fillId="2" borderId="16" xfId="1" applyFont="1" applyFill="1" applyBorder="1" applyAlignment="1">
      <alignment horizontal="right"/>
    </xf>
    <xf numFmtId="0" fontId="25" fillId="2" borderId="41" xfId="1" applyFont="1" applyFill="1" applyBorder="1" applyAlignment="1">
      <alignment horizontal="center"/>
    </xf>
    <xf numFmtId="49" fontId="42" fillId="2" borderId="6" xfId="1" applyNumberFormat="1" applyFont="1" applyFill="1" applyBorder="1" applyAlignment="1">
      <alignment horizontal="center"/>
    </xf>
    <xf numFmtId="0" fontId="122" fillId="2" borderId="41" xfId="1" applyFont="1" applyFill="1" applyBorder="1" applyAlignment="1">
      <alignment horizontal="center"/>
    </xf>
    <xf numFmtId="0" fontId="25" fillId="2" borderId="16" xfId="1" applyFont="1" applyFill="1" applyBorder="1" applyAlignment="1">
      <alignment horizontal="center"/>
    </xf>
    <xf numFmtId="0" fontId="26" fillId="2" borderId="41" xfId="1" applyFont="1" applyFill="1" applyBorder="1" applyAlignment="1">
      <alignment horizontal="left"/>
    </xf>
    <xf numFmtId="0" fontId="13" fillId="2" borderId="41" xfId="1" applyFont="1" applyFill="1" applyBorder="1"/>
    <xf numFmtId="0" fontId="28" fillId="2" borderId="41" xfId="1" applyFont="1" applyFill="1" applyBorder="1" applyAlignment="1">
      <alignment horizontal="center"/>
    </xf>
    <xf numFmtId="0" fontId="28" fillId="2" borderId="16" xfId="1" applyFont="1" applyFill="1" applyBorder="1" applyAlignment="1">
      <alignment horizontal="center"/>
    </xf>
    <xf numFmtId="0" fontId="26" fillId="2" borderId="81" xfId="1" applyFont="1" applyFill="1" applyBorder="1" applyAlignment="1">
      <alignment horizontal="left"/>
    </xf>
    <xf numFmtId="0" fontId="13" fillId="2" borderId="81" xfId="1" applyFont="1" applyFill="1" applyBorder="1"/>
    <xf numFmtId="0" fontId="12" fillId="2" borderId="81" xfId="1" applyFill="1" applyBorder="1" applyAlignment="1">
      <alignment horizontal="center"/>
    </xf>
    <xf numFmtId="0" fontId="26" fillId="2" borderId="81" xfId="1" applyFont="1" applyFill="1" applyBorder="1"/>
    <xf numFmtId="0" fontId="132" fillId="2" borderId="7" xfId="1" applyFont="1" applyFill="1" applyBorder="1" applyAlignment="1">
      <alignment horizontal="left" wrapText="1"/>
    </xf>
    <xf numFmtId="49" fontId="144" fillId="2" borderId="81" xfId="1" applyNumberFormat="1" applyFont="1" applyFill="1" applyBorder="1" applyAlignment="1">
      <alignment horizontal="center"/>
    </xf>
    <xf numFmtId="0" fontId="25" fillId="2" borderId="7" xfId="1" applyFont="1" applyFill="1" applyBorder="1"/>
    <xf numFmtId="49" fontId="42" fillId="2" borderId="81" xfId="1" applyNumberFormat="1" applyFont="1" applyFill="1" applyBorder="1" applyAlignment="1">
      <alignment horizontal="center"/>
    </xf>
    <xf numFmtId="0" fontId="34" fillId="2" borderId="7" xfId="1" applyFont="1" applyFill="1" applyBorder="1" applyAlignment="1">
      <alignment horizontal="left"/>
    </xf>
    <xf numFmtId="0" fontId="147" fillId="2" borderId="0" xfId="19" applyFont="1" applyFill="1"/>
    <xf numFmtId="0" fontId="38" fillId="2" borderId="0" xfId="1" applyFont="1" applyFill="1" applyAlignment="1">
      <alignment horizontal="right"/>
    </xf>
    <xf numFmtId="0" fontId="113" fillId="0" borderId="0" xfId="19" applyFont="1"/>
    <xf numFmtId="0" fontId="113" fillId="0" borderId="0" xfId="19" applyFont="1" applyAlignment="1">
      <alignment horizontal="right"/>
    </xf>
    <xf numFmtId="0" fontId="101" fillId="0" borderId="0" xfId="19" applyFont="1"/>
    <xf numFmtId="16" fontId="101" fillId="0" borderId="0" xfId="19" applyNumberFormat="1" applyFont="1" applyAlignment="1">
      <alignment horizontal="right"/>
    </xf>
    <xf numFmtId="0" fontId="101" fillId="0" borderId="0" xfId="19" applyFont="1" applyAlignment="1">
      <alignment horizontal="right"/>
    </xf>
    <xf numFmtId="0" fontId="149" fillId="2" borderId="0" xfId="19" applyFont="1" applyFill="1"/>
    <xf numFmtId="14" fontId="51" fillId="2" borderId="0" xfId="1" applyNumberFormat="1" applyFont="1" applyFill="1" applyAlignment="1">
      <alignment horizontal="left"/>
    </xf>
    <xf numFmtId="2" fontId="20" fillId="2" borderId="6" xfId="1" applyNumberFormat="1" applyFont="1" applyFill="1" applyBorder="1" applyAlignment="1">
      <alignment horizontal="center"/>
    </xf>
    <xf numFmtId="2" fontId="12" fillId="2" borderId="6" xfId="1" applyNumberFormat="1" applyFill="1" applyBorder="1" applyAlignment="1">
      <alignment horizontal="center"/>
    </xf>
    <xf numFmtId="2" fontId="118" fillId="2" borderId="6" xfId="1" applyNumberFormat="1" applyFont="1" applyFill="1" applyBorder="1" applyAlignment="1">
      <alignment horizontal="center"/>
    </xf>
    <xf numFmtId="2" fontId="101" fillId="2" borderId="6" xfId="1" applyNumberFormat="1" applyFont="1" applyFill="1" applyBorder="1" applyAlignment="1">
      <alignment horizontal="center"/>
    </xf>
    <xf numFmtId="0" fontId="24" fillId="2" borderId="6" xfId="1" applyFont="1" applyFill="1" applyBorder="1" applyAlignment="1">
      <alignment wrapText="1"/>
    </xf>
    <xf numFmtId="0" fontId="28" fillId="2" borderId="6" xfId="1" applyFont="1" applyFill="1" applyBorder="1"/>
    <xf numFmtId="2" fontId="28" fillId="2" borderId="6" xfId="1" applyNumberFormat="1" applyFont="1" applyFill="1" applyBorder="1" applyAlignment="1">
      <alignment horizontal="center"/>
    </xf>
    <xf numFmtId="0" fontId="11" fillId="2" borderId="6" xfId="1" applyFont="1" applyFill="1" applyBorder="1" applyAlignment="1">
      <alignment vertical="center" wrapText="1"/>
    </xf>
    <xf numFmtId="2" fontId="11" fillId="2" borderId="6" xfId="1" quotePrefix="1" applyNumberFormat="1" applyFont="1" applyFill="1" applyBorder="1" applyAlignment="1">
      <alignment horizontal="center" vertical="top"/>
    </xf>
    <xf numFmtId="2" fontId="121" fillId="2" borderId="6" xfId="1" applyNumberFormat="1" applyFont="1" applyFill="1" applyBorder="1" applyAlignment="1">
      <alignment horizontal="center" vertical="top"/>
    </xf>
    <xf numFmtId="2" fontId="118" fillId="2" borderId="6" xfId="1" quotePrefix="1" applyNumberFormat="1" applyFont="1" applyFill="1" applyBorder="1" applyAlignment="1">
      <alignment horizontal="center" vertical="top"/>
    </xf>
    <xf numFmtId="2" fontId="25" fillId="2" borderId="6" xfId="1" applyNumberFormat="1" applyFont="1" applyFill="1" applyBorder="1" applyAlignment="1">
      <alignment horizontal="center"/>
    </xf>
    <xf numFmtId="2" fontId="105" fillId="2" borderId="6" xfId="1" applyNumberFormat="1" applyFont="1" applyFill="1" applyBorder="1" applyAlignment="1">
      <alignment horizontal="center"/>
    </xf>
    <xf numFmtId="2" fontId="25" fillId="2" borderId="7" xfId="1" applyNumberFormat="1" applyFont="1" applyFill="1" applyBorder="1" applyAlignment="1">
      <alignment horizontal="center"/>
    </xf>
    <xf numFmtId="0" fontId="151" fillId="2" borderId="6" xfId="1" applyFont="1" applyFill="1" applyBorder="1" applyAlignment="1">
      <alignment horizontal="left"/>
    </xf>
    <xf numFmtId="0" fontId="152" fillId="2" borderId="6" xfId="1" applyFont="1" applyFill="1" applyBorder="1"/>
    <xf numFmtId="49" fontId="153" fillId="2" borderId="6" xfId="1" quotePrefix="1" applyNumberFormat="1" applyFont="1" applyFill="1" applyBorder="1" applyAlignment="1">
      <alignment horizontal="center"/>
    </xf>
    <xf numFmtId="49" fontId="154" fillId="2" borderId="6" xfId="1" applyNumberFormat="1" applyFont="1" applyFill="1" applyBorder="1" applyAlignment="1">
      <alignment horizontal="center"/>
    </xf>
    <xf numFmtId="49" fontId="153" fillId="2" borderId="7" xfId="1" quotePrefix="1" applyNumberFormat="1" applyFont="1" applyFill="1" applyBorder="1" applyAlignment="1">
      <alignment horizontal="center"/>
    </xf>
    <xf numFmtId="0" fontId="151" fillId="2" borderId="7" xfId="1" applyFont="1" applyFill="1" applyBorder="1" applyAlignment="1">
      <alignment horizontal="left" vertical="center" wrapText="1"/>
    </xf>
    <xf numFmtId="0" fontId="155" fillId="2" borderId="7" xfId="19" applyFont="1" applyFill="1" applyBorder="1"/>
    <xf numFmtId="2" fontId="20" fillId="2" borderId="7" xfId="1" applyNumberFormat="1" applyFont="1" applyFill="1" applyBorder="1" applyAlignment="1">
      <alignment horizontal="center"/>
    </xf>
    <xf numFmtId="2" fontId="104" fillId="2" borderId="7" xfId="1" applyNumberFormat="1" applyFont="1" applyFill="1" applyBorder="1" applyAlignment="1">
      <alignment horizontal="center"/>
    </xf>
    <xf numFmtId="2" fontId="101" fillId="2" borderId="7" xfId="1" applyNumberFormat="1" applyFont="1" applyFill="1" applyBorder="1" applyAlignment="1">
      <alignment horizontal="center"/>
    </xf>
    <xf numFmtId="2" fontId="118" fillId="2" borderId="7" xfId="1" applyNumberFormat="1" applyFont="1" applyFill="1" applyBorder="1" applyAlignment="1">
      <alignment horizontal="center"/>
    </xf>
    <xf numFmtId="2" fontId="28" fillId="2" borderId="7" xfId="1" applyNumberFormat="1" applyFont="1" applyFill="1" applyBorder="1" applyAlignment="1">
      <alignment horizontal="center"/>
    </xf>
    <xf numFmtId="2" fontId="117" fillId="2" borderId="7" xfId="19" applyNumberFormat="1" applyFont="1" applyFill="1" applyBorder="1"/>
    <xf numFmtId="2" fontId="20" fillId="2" borderId="81" xfId="1" applyNumberFormat="1" applyFont="1" applyFill="1" applyBorder="1" applyAlignment="1">
      <alignment horizontal="center"/>
    </xf>
    <xf numFmtId="2" fontId="25" fillId="2" borderId="81" xfId="1" applyNumberFormat="1" applyFont="1" applyFill="1" applyBorder="1" applyAlignment="1">
      <alignment horizontal="center"/>
    </xf>
    <xf numFmtId="2" fontId="102" fillId="2" borderId="6" xfId="1" quotePrefix="1" applyNumberFormat="1" applyFont="1" applyFill="1" applyBorder="1" applyAlignment="1">
      <alignment horizontal="center"/>
    </xf>
    <xf numFmtId="2" fontId="122" fillId="2" borderId="6" xfId="1" applyNumberFormat="1" applyFont="1" applyFill="1" applyBorder="1" applyAlignment="1">
      <alignment horizontal="center"/>
    </xf>
    <xf numFmtId="2" fontId="122" fillId="2" borderId="81" xfId="1" applyNumberFormat="1" applyFont="1" applyFill="1" applyBorder="1" applyAlignment="1">
      <alignment horizontal="center"/>
    </xf>
    <xf numFmtId="2" fontId="25" fillId="2" borderId="41" xfId="1" applyNumberFormat="1" applyFont="1" applyFill="1" applyBorder="1" applyAlignment="1">
      <alignment horizontal="center"/>
    </xf>
    <xf numFmtId="2" fontId="122" fillId="2" borderId="41" xfId="1" applyNumberFormat="1" applyFont="1" applyFill="1" applyBorder="1" applyAlignment="1">
      <alignment horizontal="center"/>
    </xf>
    <xf numFmtId="2" fontId="25" fillId="2" borderId="16" xfId="1" applyNumberFormat="1" applyFont="1" applyFill="1" applyBorder="1" applyAlignment="1">
      <alignment horizontal="center"/>
    </xf>
    <xf numFmtId="2" fontId="42" fillId="2" borderId="81" xfId="1" applyNumberFormat="1" applyFont="1" applyFill="1" applyBorder="1" applyAlignment="1">
      <alignment horizontal="center"/>
    </xf>
    <xf numFmtId="0" fontId="20" fillId="2" borderId="81" xfId="1" applyFont="1" applyFill="1" applyBorder="1" applyAlignment="1">
      <alignment wrapText="1"/>
    </xf>
    <xf numFmtId="2" fontId="20" fillId="2" borderId="7" xfId="1" applyNumberFormat="1" applyFont="1" applyFill="1" applyBorder="1"/>
    <xf numFmtId="2" fontId="4" fillId="2" borderId="7" xfId="19" applyNumberFormat="1" applyFill="1" applyBorder="1"/>
    <xf numFmtId="2" fontId="25" fillId="2" borderId="7" xfId="1" applyNumberFormat="1" applyFont="1" applyFill="1" applyBorder="1"/>
    <xf numFmtId="0" fontId="129" fillId="2" borderId="7" xfId="1" applyFont="1" applyFill="1" applyBorder="1"/>
    <xf numFmtId="2" fontId="140" fillId="2" borderId="7" xfId="1" applyNumberFormat="1" applyFont="1" applyFill="1" applyBorder="1"/>
    <xf numFmtId="0" fontId="156" fillId="2" borderId="0" xfId="19" applyFont="1" applyFill="1"/>
    <xf numFmtId="0" fontId="24" fillId="3" borderId="12" xfId="20" applyFont="1" applyFill="1" applyBorder="1" applyAlignment="1">
      <alignment horizontal="center" wrapText="1"/>
    </xf>
    <xf numFmtId="0" fontId="124" fillId="2" borderId="6" xfId="1" applyFont="1" applyFill="1" applyBorder="1" applyAlignment="1">
      <alignment horizontal="left" vertical="center" wrapText="1"/>
    </xf>
    <xf numFmtId="0" fontId="128" fillId="2" borderId="6" xfId="19" applyFont="1" applyFill="1" applyBorder="1"/>
    <xf numFmtId="49" fontId="56" fillId="5" borderId="6" xfId="1" applyNumberFormat="1" applyFont="1" applyFill="1" applyBorder="1" applyAlignment="1">
      <alignment horizontal="center"/>
    </xf>
    <xf numFmtId="49" fontId="56" fillId="5" borderId="81" xfId="1" applyNumberFormat="1" applyFont="1" applyFill="1" applyBorder="1" applyAlignment="1">
      <alignment horizontal="center"/>
    </xf>
    <xf numFmtId="0" fontId="138" fillId="2" borderId="7" xfId="1" applyFont="1" applyFill="1" applyBorder="1" applyAlignment="1">
      <alignment wrapText="1"/>
    </xf>
    <xf numFmtId="0" fontId="141" fillId="2" borderId="7" xfId="19" applyFont="1" applyFill="1" applyBorder="1"/>
    <xf numFmtId="0" fontId="157" fillId="2" borderId="0" xfId="1" applyFont="1" applyFill="1"/>
    <xf numFmtId="0" fontId="138" fillId="2" borderId="85" xfId="1" applyFont="1" applyFill="1" applyBorder="1" applyAlignment="1">
      <alignment wrapText="1"/>
    </xf>
    <xf numFmtId="167" fontId="13" fillId="2" borderId="7" xfId="1" applyNumberFormat="1" applyFont="1" applyFill="1" applyBorder="1"/>
    <xf numFmtId="0" fontId="132" fillId="2" borderId="81" xfId="1" applyFont="1" applyFill="1" applyBorder="1"/>
    <xf numFmtId="2" fontId="108" fillId="2" borderId="81" xfId="1" applyNumberFormat="1" applyFont="1" applyFill="1" applyBorder="1" applyAlignment="1">
      <alignment horizontal="center"/>
    </xf>
    <xf numFmtId="2" fontId="108" fillId="2" borderId="7" xfId="1" applyNumberFormat="1" applyFont="1" applyFill="1" applyBorder="1" applyAlignment="1">
      <alignment horizontal="center"/>
    </xf>
    <xf numFmtId="0" fontId="13" fillId="2" borderId="81" xfId="1" applyFont="1" applyFill="1" applyBorder="1" applyAlignment="1">
      <alignment wrapText="1"/>
    </xf>
    <xf numFmtId="49" fontId="12" fillId="2" borderId="81" xfId="1" applyNumberFormat="1" applyFill="1" applyBorder="1" applyAlignment="1">
      <alignment horizontal="center"/>
    </xf>
    <xf numFmtId="49" fontId="104" fillId="2" borderId="81" xfId="1" applyNumberFormat="1" applyFont="1" applyFill="1" applyBorder="1" applyAlignment="1">
      <alignment horizontal="center"/>
    </xf>
    <xf numFmtId="2" fontId="42" fillId="2" borderId="6" xfId="1" applyNumberFormat="1" applyFont="1" applyFill="1" applyBorder="1" applyAlignment="1">
      <alignment horizontal="center"/>
    </xf>
    <xf numFmtId="0" fontId="18" fillId="2" borderId="6" xfId="1" applyFont="1" applyFill="1" applyBorder="1" applyAlignment="1">
      <alignment wrapText="1"/>
    </xf>
    <xf numFmtId="0" fontId="26" fillId="2" borderId="85" xfId="1" applyFont="1" applyFill="1" applyBorder="1"/>
    <xf numFmtId="0" fontId="13" fillId="2" borderId="6" xfId="1" applyFont="1" applyFill="1" applyBorder="1" applyAlignment="1">
      <alignment horizontal="left"/>
    </xf>
    <xf numFmtId="0" fontId="38" fillId="2" borderId="6" xfId="1" quotePrefix="1" applyFont="1" applyFill="1" applyBorder="1" applyAlignment="1">
      <alignment horizontal="right"/>
    </xf>
    <xf numFmtId="49" fontId="20" fillId="2" borderId="6" xfId="1" quotePrefix="1" applyNumberFormat="1" applyFont="1" applyFill="1" applyBorder="1" applyAlignment="1">
      <alignment horizontal="center"/>
    </xf>
    <xf numFmtId="49" fontId="104" fillId="2" borderId="6" xfId="1" applyNumberFormat="1" applyFont="1" applyFill="1" applyBorder="1" applyAlignment="1">
      <alignment horizontal="center"/>
    </xf>
    <xf numFmtId="0" fontId="26" fillId="2" borderId="6" xfId="1" applyFont="1" applyFill="1" applyBorder="1" applyAlignment="1">
      <alignment horizontal="left" vertical="center" wrapText="1"/>
    </xf>
    <xf numFmtId="0" fontId="117" fillId="2" borderId="6" xfId="19" applyFont="1" applyFill="1" applyBorder="1"/>
    <xf numFmtId="0" fontId="13" fillId="2" borderId="6" xfId="1" applyFont="1" applyFill="1" applyBorder="1" applyAlignment="1">
      <alignment horizontal="left" vertical="center" wrapText="1"/>
    </xf>
    <xf numFmtId="0" fontId="129" fillId="2" borderId="85" xfId="1" applyFont="1" applyFill="1" applyBorder="1" applyAlignment="1">
      <alignment horizontal="left"/>
    </xf>
    <xf numFmtId="0" fontId="106" fillId="2" borderId="6" xfId="1" applyFont="1" applyFill="1" applyBorder="1" applyAlignment="1">
      <alignment horizontal="center"/>
    </xf>
    <xf numFmtId="0" fontId="18" fillId="2" borderId="41" xfId="1" applyFont="1" applyFill="1" applyBorder="1" applyAlignment="1">
      <alignment horizontal="left"/>
    </xf>
    <xf numFmtId="0" fontId="18" fillId="2" borderId="41" xfId="1" applyFont="1" applyFill="1" applyBorder="1"/>
    <xf numFmtId="0" fontId="37" fillId="2" borderId="41" xfId="1" applyFont="1" applyFill="1" applyBorder="1" applyAlignment="1">
      <alignment horizontal="center"/>
    </xf>
    <xf numFmtId="0" fontId="37" fillId="2" borderId="7" xfId="1" applyFont="1" applyFill="1" applyBorder="1" applyAlignment="1">
      <alignment horizontal="center"/>
    </xf>
    <xf numFmtId="0" fontId="143" fillId="2" borderId="7" xfId="19" applyFont="1" applyFill="1" applyBorder="1"/>
    <xf numFmtId="0" fontId="61" fillId="2" borderId="81" xfId="1" applyFont="1" applyFill="1" applyBorder="1" applyAlignment="1">
      <alignment horizontal="center"/>
    </xf>
    <xf numFmtId="0" fontId="37" fillId="2" borderId="16" xfId="1" applyFont="1" applyFill="1" applyBorder="1" applyAlignment="1">
      <alignment horizontal="center"/>
    </xf>
    <xf numFmtId="0" fontId="145" fillId="2" borderId="7" xfId="1" applyFont="1" applyFill="1" applyBorder="1"/>
    <xf numFmtId="0" fontId="146" fillId="2" borderId="7" xfId="1" applyFont="1" applyFill="1" applyBorder="1" applyAlignment="1">
      <alignment horizontal="right"/>
    </xf>
    <xf numFmtId="0" fontId="36" fillId="2" borderId="7" xfId="1" applyFont="1" applyFill="1" applyBorder="1"/>
    <xf numFmtId="0" fontId="147" fillId="2" borderId="7" xfId="19" applyFont="1" applyFill="1" applyBorder="1"/>
    <xf numFmtId="49" fontId="148" fillId="2" borderId="7" xfId="1" applyNumberFormat="1" applyFont="1" applyFill="1" applyBorder="1" applyAlignment="1">
      <alignment horizontal="center"/>
    </xf>
    <xf numFmtId="0" fontId="37" fillId="4" borderId="0" xfId="1" applyFont="1" applyFill="1" applyAlignment="1">
      <alignment horizontal="left"/>
    </xf>
    <xf numFmtId="0" fontId="20" fillId="2" borderId="0" xfId="13" applyFont="1" applyFill="1" applyAlignment="1">
      <alignment vertical="center" wrapText="1"/>
    </xf>
    <xf numFmtId="0" fontId="20" fillId="2" borderId="86" xfId="13" applyFont="1" applyFill="1" applyBorder="1" applyAlignment="1">
      <alignment vertical="center"/>
    </xf>
    <xf numFmtId="0" fontId="25" fillId="2" borderId="87" xfId="13" applyFont="1" applyFill="1" applyBorder="1" applyAlignment="1">
      <alignment horizontal="right" vertical="top" wrapText="1"/>
    </xf>
    <xf numFmtId="3" fontId="20" fillId="2" borderId="88" xfId="13" applyNumberFormat="1" applyFont="1" applyFill="1" applyBorder="1" applyAlignment="1">
      <alignment vertical="center"/>
    </xf>
    <xf numFmtId="0" fontId="25" fillId="2" borderId="0" xfId="13" applyFont="1" applyFill="1" applyAlignment="1">
      <alignment horizontal="right" vertical="top" wrapText="1"/>
    </xf>
    <xf numFmtId="3" fontId="25" fillId="2" borderId="89" xfId="13" applyNumberFormat="1" applyFont="1" applyFill="1" applyBorder="1" applyAlignment="1">
      <alignment vertical="center"/>
    </xf>
    <xf numFmtId="0" fontId="25" fillId="2" borderId="26" xfId="13" applyFont="1" applyFill="1" applyBorder="1" applyAlignment="1">
      <alignment vertical="center"/>
    </xf>
    <xf numFmtId="9" fontId="20" fillId="2" borderId="24" xfId="5" applyFont="1" applyFill="1" applyBorder="1" applyAlignment="1">
      <alignment horizontal="right" vertical="center" wrapText="1"/>
    </xf>
    <xf numFmtId="9" fontId="20" fillId="2" borderId="90" xfId="5" applyFont="1" applyFill="1" applyBorder="1" applyAlignment="1">
      <alignment horizontal="right" vertical="center"/>
    </xf>
    <xf numFmtId="0" fontId="25" fillId="2" borderId="26" xfId="13" applyFont="1" applyFill="1" applyBorder="1" applyAlignment="1">
      <alignment vertical="center" wrapText="1"/>
    </xf>
    <xf numFmtId="9" fontId="25" fillId="2" borderId="0" xfId="5" applyFont="1" applyFill="1" applyBorder="1"/>
    <xf numFmtId="0" fontId="25" fillId="2" borderId="26" xfId="6" applyFont="1" applyFill="1" applyBorder="1" applyAlignment="1">
      <alignment vertical="center"/>
    </xf>
    <xf numFmtId="9" fontId="20" fillId="2" borderId="0" xfId="5" applyFont="1" applyFill="1" applyBorder="1" applyAlignment="1">
      <alignment horizontal="right" vertical="center" wrapText="1"/>
    </xf>
    <xf numFmtId="9" fontId="20" fillId="2" borderId="0" xfId="5" applyFont="1" applyFill="1" applyBorder="1" applyAlignment="1">
      <alignment horizontal="right"/>
    </xf>
    <xf numFmtId="9" fontId="20" fillId="2" borderId="89" xfId="5" applyFont="1" applyFill="1" applyBorder="1" applyAlignment="1">
      <alignment horizontal="right" vertical="center"/>
    </xf>
    <xf numFmtId="3" fontId="52" fillId="2" borderId="0" xfId="1" applyNumberFormat="1" applyFont="1" applyFill="1"/>
    <xf numFmtId="0" fontId="13" fillId="5" borderId="0" xfId="1" applyFont="1" applyFill="1"/>
    <xf numFmtId="0" fontId="99" fillId="5" borderId="0" xfId="19" applyFont="1" applyFill="1"/>
    <xf numFmtId="0" fontId="13" fillId="12" borderId="0" xfId="1" applyFont="1" applyFill="1"/>
    <xf numFmtId="0" fontId="99" fillId="12" borderId="0" xfId="19" applyFont="1" applyFill="1"/>
    <xf numFmtId="0" fontId="13" fillId="2" borderId="6" xfId="20" applyFont="1" applyFill="1" applyBorder="1" applyAlignment="1">
      <alignment horizontal="center"/>
    </xf>
    <xf numFmtId="14" fontId="13" fillId="2" borderId="7" xfId="20" applyNumberFormat="1" applyFont="1" applyFill="1" applyBorder="1" applyAlignment="1">
      <alignment horizontal="center" wrapText="1"/>
    </xf>
    <xf numFmtId="49" fontId="12" fillId="12" borderId="6" xfId="1" applyNumberFormat="1" applyFill="1" applyBorder="1" applyAlignment="1">
      <alignment horizontal="center"/>
    </xf>
    <xf numFmtId="0" fontId="103" fillId="0" borderId="0" xfId="19" applyFont="1"/>
    <xf numFmtId="0" fontId="103" fillId="0" borderId="0" xfId="19" applyFont="1" applyAlignment="1">
      <alignment horizontal="right"/>
    </xf>
    <xf numFmtId="0" fontId="158" fillId="2" borderId="0" xfId="19" applyFont="1" applyFill="1"/>
    <xf numFmtId="0" fontId="159" fillId="3" borderId="2" xfId="20" applyFont="1" applyFill="1" applyBorder="1" applyAlignment="1">
      <alignment horizontal="left"/>
    </xf>
    <xf numFmtId="0" fontId="159" fillId="3" borderId="11" xfId="20" applyFont="1" applyFill="1" applyBorder="1" applyAlignment="1">
      <alignment horizontal="center"/>
    </xf>
    <xf numFmtId="0" fontId="160" fillId="2" borderId="7" xfId="20" applyFont="1" applyFill="1" applyBorder="1" applyAlignment="1">
      <alignment horizontal="center"/>
    </xf>
    <xf numFmtId="20" fontId="161" fillId="2" borderId="7" xfId="20" applyNumberFormat="1" applyFont="1" applyFill="1" applyBorder="1" applyAlignment="1">
      <alignment horizontal="center"/>
    </xf>
    <xf numFmtId="20" fontId="162" fillId="2" borderId="7" xfId="20" applyNumberFormat="1" applyFont="1" applyFill="1" applyBorder="1" applyAlignment="1">
      <alignment horizontal="center"/>
    </xf>
    <xf numFmtId="0" fontId="163" fillId="2" borderId="7" xfId="19" applyFont="1" applyFill="1" applyBorder="1"/>
    <xf numFmtId="0" fontId="163" fillId="2" borderId="6" xfId="19" applyFont="1" applyFill="1" applyBorder="1"/>
    <xf numFmtId="20" fontId="120" fillId="2" borderId="7" xfId="1" applyNumberFormat="1" applyFont="1" applyFill="1" applyBorder="1" applyAlignment="1">
      <alignment horizontal="right"/>
    </xf>
    <xf numFmtId="0" fontId="38" fillId="2" borderId="16" xfId="1" applyFont="1" applyFill="1" applyBorder="1" applyAlignment="1">
      <alignment horizontal="right"/>
    </xf>
    <xf numFmtId="0" fontId="164" fillId="2" borderId="16" xfId="1" applyFont="1" applyFill="1" applyBorder="1" applyAlignment="1">
      <alignment horizontal="right"/>
    </xf>
    <xf numFmtId="0" fontId="165" fillId="0" borderId="0" xfId="19" applyFont="1" applyAlignment="1">
      <alignment horizontal="right"/>
    </xf>
    <xf numFmtId="16" fontId="166" fillId="0" borderId="0" xfId="19" applyNumberFormat="1" applyFont="1" applyAlignment="1">
      <alignment horizontal="right"/>
    </xf>
    <xf numFmtId="0" fontId="166" fillId="0" borderId="0" xfId="19" applyFont="1" applyAlignment="1">
      <alignment horizontal="right"/>
    </xf>
    <xf numFmtId="0" fontId="160" fillId="2" borderId="7" xfId="20" quotePrefix="1" applyFont="1" applyFill="1" applyBorder="1" applyAlignment="1">
      <alignment horizontal="center"/>
    </xf>
    <xf numFmtId="0" fontId="12" fillId="4" borderId="0" xfId="1" applyFill="1"/>
    <xf numFmtId="0" fontId="12" fillId="6" borderId="0" xfId="1" applyFill="1"/>
    <xf numFmtId="0" fontId="28" fillId="6" borderId="0" xfId="1" applyFont="1" applyFill="1" applyAlignment="1">
      <alignment horizontal="left" wrapText="1"/>
    </xf>
    <xf numFmtId="0" fontId="28" fillId="4" borderId="0" xfId="1" applyFont="1" applyFill="1" applyAlignment="1">
      <alignment horizontal="left" vertical="top" wrapText="1"/>
    </xf>
    <xf numFmtId="0" fontId="167" fillId="2" borderId="0" xfId="1" applyFont="1" applyFill="1"/>
    <xf numFmtId="0" fontId="107" fillId="2" borderId="0" xfId="1" applyFont="1" applyFill="1"/>
    <xf numFmtId="0" fontId="168" fillId="2" borderId="0" xfId="1" applyFont="1" applyFill="1"/>
    <xf numFmtId="0" fontId="12" fillId="2" borderId="0" xfId="1" quotePrefix="1" applyFill="1"/>
    <xf numFmtId="0" fontId="12" fillId="2" borderId="0" xfId="1" applyFill="1" applyAlignment="1">
      <alignment horizontal="right"/>
    </xf>
    <xf numFmtId="0" fontId="12" fillId="2" borderId="0" xfId="1" quotePrefix="1" applyFill="1" applyAlignment="1">
      <alignment horizontal="right"/>
    </xf>
    <xf numFmtId="165" fontId="107" fillId="2" borderId="0" xfId="1" applyNumberFormat="1" applyFont="1" applyFill="1"/>
    <xf numFmtId="0" fontId="169" fillId="2" borderId="0" xfId="1" applyFont="1" applyFill="1"/>
    <xf numFmtId="0" fontId="170" fillId="2" borderId="0" xfId="1" applyFont="1" applyFill="1" applyAlignment="1">
      <alignment horizontal="right"/>
    </xf>
    <xf numFmtId="0" fontId="171" fillId="2" borderId="0" xfId="1" applyFont="1" applyFill="1"/>
    <xf numFmtId="0" fontId="172" fillId="2" borderId="0" xfId="1" applyFont="1" applyFill="1"/>
    <xf numFmtId="3" fontId="12" fillId="2" borderId="0" xfId="1" applyNumberFormat="1" applyFill="1"/>
    <xf numFmtId="0" fontId="51" fillId="2" borderId="22" xfId="6" applyFont="1" applyFill="1" applyBorder="1" applyAlignment="1">
      <alignment vertical="center" wrapText="1"/>
    </xf>
    <xf numFmtId="0" fontId="63" fillId="2" borderId="0" xfId="6" applyFont="1" applyFill="1" applyAlignment="1">
      <alignment horizontal="center" vertical="center"/>
    </xf>
    <xf numFmtId="0" fontId="25" fillId="13" borderId="0" xfId="6" applyFont="1" applyFill="1"/>
    <xf numFmtId="0" fontId="25" fillId="13" borderId="0" xfId="6" applyFont="1" applyFill="1" applyAlignment="1">
      <alignment horizontal="center" vertical="center"/>
    </xf>
    <xf numFmtId="0" fontId="35" fillId="2" borderId="0" xfId="21" applyFont="1" applyFill="1"/>
    <xf numFmtId="165" fontId="27" fillId="14" borderId="0" xfId="9" applyNumberFormat="1" applyFont="1" applyFill="1" applyBorder="1" applyAlignment="1">
      <alignment horizontal="center"/>
    </xf>
    <xf numFmtId="165" fontId="12" fillId="2" borderId="0" xfId="5" applyNumberFormat="1" applyFill="1" applyAlignment="1">
      <alignment horizontal="center"/>
    </xf>
    <xf numFmtId="0" fontId="35" fillId="2" borderId="23" xfId="21" applyFont="1" applyFill="1" applyBorder="1"/>
    <xf numFmtId="0" fontId="99" fillId="2" borderId="0" xfId="21" applyFont="1" applyFill="1"/>
    <xf numFmtId="0" fontId="66" fillId="2" borderId="0" xfId="1" applyFont="1" applyFill="1"/>
    <xf numFmtId="0" fontId="67" fillId="2" borderId="0" xfId="1" applyFont="1" applyFill="1"/>
    <xf numFmtId="0" fontId="68" fillId="2" borderId="0" xfId="1" applyFont="1" applyFill="1"/>
    <xf numFmtId="0" fontId="66" fillId="2" borderId="0" xfId="1" applyFont="1" applyFill="1" applyAlignment="1">
      <alignment horizontal="left"/>
    </xf>
    <xf numFmtId="0" fontId="66" fillId="2" borderId="0" xfId="1" applyFont="1" applyFill="1" applyAlignment="1">
      <alignment horizontal="right"/>
    </xf>
    <xf numFmtId="0" fontId="69" fillId="2" borderId="0" xfId="1" applyFont="1" applyFill="1" applyAlignment="1">
      <alignment horizontal="right"/>
    </xf>
    <xf numFmtId="0" fontId="66" fillId="2" borderId="0" xfId="1" applyFont="1" applyFill="1" applyAlignment="1">
      <alignment horizontal="center"/>
    </xf>
    <xf numFmtId="3" fontId="71" fillId="2" borderId="0" xfId="1" applyNumberFormat="1" applyFont="1" applyFill="1" applyAlignment="1">
      <alignment horizontal="right"/>
    </xf>
    <xf numFmtId="0" fontId="51" fillId="2" borderId="0" xfId="1" applyFont="1" applyFill="1" applyAlignment="1">
      <alignment vertical="center"/>
    </xf>
    <xf numFmtId="0" fontId="51" fillId="2" borderId="0" xfId="1" applyFont="1" applyFill="1" applyAlignment="1">
      <alignment vertical="center" wrapText="1"/>
    </xf>
    <xf numFmtId="0" fontId="44" fillId="2" borderId="0" xfId="6" applyFont="1" applyFill="1" applyAlignment="1">
      <alignment horizontal="right" vertical="center"/>
    </xf>
    <xf numFmtId="0" fontId="44" fillId="2" borderId="0" xfId="6" applyFont="1" applyFill="1" applyAlignment="1">
      <alignment vertical="center"/>
    </xf>
    <xf numFmtId="0" fontId="72" fillId="2" borderId="0" xfId="6" applyFont="1" applyFill="1" applyAlignment="1">
      <alignment horizontal="right" vertical="center"/>
    </xf>
    <xf numFmtId="14" fontId="12" fillId="2" borderId="0" xfId="1" applyNumberFormat="1" applyFill="1"/>
    <xf numFmtId="0" fontId="75" fillId="2" borderId="0" xfId="1" applyFont="1" applyFill="1" applyAlignment="1">
      <alignment horizontal="right"/>
    </xf>
    <xf numFmtId="0" fontId="76" fillId="2" borderId="0" xfId="1" applyFont="1" applyFill="1" applyAlignment="1">
      <alignment horizontal="right"/>
    </xf>
    <xf numFmtId="14" fontId="12" fillId="2" borderId="0" xfId="1" applyNumberFormat="1" applyFill="1" applyAlignment="1">
      <alignment horizontal="right"/>
    </xf>
    <xf numFmtId="0" fontId="42" fillId="2" borderId="0" xfId="6" applyFont="1" applyFill="1" applyAlignment="1">
      <alignment vertical="center" wrapText="1"/>
    </xf>
    <xf numFmtId="3" fontId="12" fillId="2" borderId="0" xfId="6" applyNumberFormat="1" applyFill="1"/>
    <xf numFmtId="3" fontId="77" fillId="2" borderId="0" xfId="6" applyNumberFormat="1" applyFont="1" applyFill="1" applyAlignment="1">
      <alignment horizontal="right" vertical="center"/>
    </xf>
    <xf numFmtId="3" fontId="78" fillId="2" borderId="0" xfId="1" applyNumberFormat="1" applyFont="1" applyFill="1"/>
    <xf numFmtId="10" fontId="76" fillId="2" borderId="0" xfId="1" applyNumberFormat="1" applyFont="1" applyFill="1" applyAlignment="1">
      <alignment horizontal="right"/>
    </xf>
    <xf numFmtId="10" fontId="79" fillId="2" borderId="0" xfId="1" applyNumberFormat="1" applyFont="1" applyFill="1" applyAlignment="1">
      <alignment horizontal="right"/>
    </xf>
    <xf numFmtId="166" fontId="80" fillId="2" borderId="0" xfId="1" applyNumberFormat="1" applyFont="1" applyFill="1"/>
    <xf numFmtId="0" fontId="42" fillId="2" borderId="0" xfId="1" applyFont="1" applyFill="1" applyAlignment="1">
      <alignment vertical="center" wrapText="1"/>
    </xf>
    <xf numFmtId="0" fontId="25" fillId="2" borderId="0" xfId="13" applyFont="1" applyFill="1" applyAlignment="1">
      <alignment vertical="center" wrapText="1"/>
    </xf>
    <xf numFmtId="0" fontId="25" fillId="2" borderId="0" xfId="13" applyFont="1" applyFill="1" applyAlignment="1">
      <alignment vertical="center"/>
    </xf>
    <xf numFmtId="0" fontId="20" fillId="2" borderId="0" xfId="13" applyFont="1" applyFill="1" applyAlignment="1">
      <alignment vertical="center"/>
    </xf>
    <xf numFmtId="0" fontId="81" fillId="0" borderId="0" xfId="6" applyFont="1"/>
    <xf numFmtId="0" fontId="12" fillId="2" borderId="23" xfId="6" applyFill="1" applyBorder="1"/>
    <xf numFmtId="0" fontId="77" fillId="2" borderId="0" xfId="6" applyFont="1" applyFill="1"/>
    <xf numFmtId="3" fontId="78" fillId="2" borderId="0" xfId="6" applyNumberFormat="1" applyFont="1" applyFill="1"/>
    <xf numFmtId="0" fontId="52" fillId="0" borderId="0" xfId="1" applyFont="1"/>
    <xf numFmtId="3" fontId="52" fillId="0" borderId="0" xfId="1" applyNumberFormat="1" applyFont="1"/>
    <xf numFmtId="0" fontId="12" fillId="2" borderId="0" xfId="6" quotePrefix="1" applyFill="1"/>
    <xf numFmtId="0" fontId="12" fillId="2" borderId="11" xfId="6" quotePrefix="1" applyFill="1" applyBorder="1"/>
    <xf numFmtId="0" fontId="82" fillId="2" borderId="0" xfId="1" applyFont="1" applyFill="1"/>
    <xf numFmtId="0" fontId="51" fillId="2" borderId="26" xfId="13" applyFont="1" applyFill="1" applyBorder="1"/>
    <xf numFmtId="0" fontId="20" fillId="2" borderId="0" xfId="13" applyFont="1" applyFill="1" applyAlignment="1">
      <alignment horizontal="right" wrapText="1"/>
    </xf>
    <xf numFmtId="0" fontId="25" fillId="2" borderId="87" xfId="13" applyFont="1" applyFill="1" applyBorder="1" applyAlignment="1">
      <alignment horizontal="right" wrapText="1"/>
    </xf>
    <xf numFmtId="0" fontId="25" fillId="2" borderId="0" xfId="13" applyFont="1" applyFill="1" applyAlignment="1">
      <alignment horizontal="right" wrapText="1"/>
    </xf>
    <xf numFmtId="0" fontId="25" fillId="2" borderId="91" xfId="13" applyFont="1" applyFill="1" applyBorder="1" applyAlignment="1">
      <alignment horizontal="center" wrapText="1"/>
    </xf>
    <xf numFmtId="0" fontId="25" fillId="2" borderId="0" xfId="13" applyFont="1" applyFill="1" applyAlignment="1">
      <alignment horizontal="center" wrapText="1"/>
    </xf>
    <xf numFmtId="0" fontId="20" fillId="2" borderId="0" xfId="1" applyFont="1" applyFill="1" applyAlignment="1">
      <alignment horizontal="left"/>
    </xf>
    <xf numFmtId="10" fontId="20" fillId="0" borderId="0" xfId="1" applyNumberFormat="1" applyFont="1" applyAlignment="1">
      <alignment horizontal="left"/>
    </xf>
    <xf numFmtId="14" fontId="27" fillId="0" borderId="0" xfId="1" applyNumberFormat="1" applyFont="1"/>
    <xf numFmtId="0" fontId="51" fillId="0" borderId="22" xfId="6" applyFont="1" applyBorder="1" applyAlignment="1">
      <alignment vertical="center"/>
    </xf>
    <xf numFmtId="0" fontId="12" fillId="0" borderId="22" xfId="6" applyBorder="1" applyAlignment="1" applyProtection="1">
      <alignment vertical="center"/>
      <protection locked="0"/>
    </xf>
    <xf numFmtId="0" fontId="33" fillId="0" borderId="21" xfId="1" applyFont="1" applyBorder="1" applyAlignment="1" applyProtection="1">
      <alignment horizontal="right" vertical="center"/>
      <protection locked="0"/>
    </xf>
    <xf numFmtId="3" fontId="20" fillId="0" borderId="0" xfId="1" applyNumberFormat="1" applyFont="1"/>
    <xf numFmtId="0" fontId="25" fillId="2" borderId="0" xfId="1" applyFont="1" applyFill="1" applyAlignment="1">
      <alignment horizontal="right"/>
    </xf>
    <xf numFmtId="14" fontId="51" fillId="2" borderId="0" xfId="1" applyNumberFormat="1" applyFont="1" applyFill="1"/>
    <xf numFmtId="14" fontId="84" fillId="2" borderId="0" xfId="1" applyNumberFormat="1" applyFont="1" applyFill="1"/>
    <xf numFmtId="3" fontId="85" fillId="2" borderId="0" xfId="1" applyNumberFormat="1" applyFont="1" applyFill="1"/>
    <xf numFmtId="0" fontId="46" fillId="2" borderId="0" xfId="1" applyFont="1" applyFill="1" applyAlignment="1">
      <alignment horizontal="right"/>
    </xf>
    <xf numFmtId="0" fontId="45" fillId="2" borderId="0" xfId="1" applyFont="1" applyFill="1"/>
    <xf numFmtId="3" fontId="89" fillId="2" borderId="0" xfId="1" applyNumberFormat="1" applyFont="1" applyFill="1"/>
    <xf numFmtId="0" fontId="37" fillId="2" borderId="0" xfId="13" applyFont="1" applyFill="1"/>
    <xf numFmtId="0" fontId="38" fillId="2" borderId="0" xfId="13" applyFont="1" applyFill="1"/>
    <xf numFmtId="0" fontId="26" fillId="2" borderId="0" xfId="6" applyFont="1" applyFill="1"/>
    <xf numFmtId="0" fontId="26" fillId="2" borderId="0" xfId="6" applyFont="1" applyFill="1" applyAlignment="1">
      <alignment horizontal="right" vertical="center"/>
    </xf>
    <xf numFmtId="0" fontId="139" fillId="2" borderId="0" xfId="13" applyFont="1" applyFill="1" applyAlignment="1">
      <alignment horizontal="right"/>
    </xf>
    <xf numFmtId="0" fontId="139" fillId="2" borderId="0" xfId="13" applyFont="1" applyFill="1"/>
    <xf numFmtId="3" fontId="139" fillId="2" borderId="0" xfId="13" applyNumberFormat="1" applyFont="1" applyFill="1"/>
    <xf numFmtId="3" fontId="173" fillId="2" borderId="0" xfId="13" applyNumberFormat="1" applyFont="1" applyFill="1"/>
    <xf numFmtId="0" fontId="45" fillId="0" borderId="0" xfId="24" applyFont="1"/>
    <xf numFmtId="0" fontId="101" fillId="2" borderId="63" xfId="22" applyFont="1" applyFill="1" applyBorder="1"/>
    <xf numFmtId="0" fontId="175" fillId="2" borderId="0" xfId="22" applyFont="1" applyFill="1"/>
    <xf numFmtId="0" fontId="175" fillId="2" borderId="13" xfId="22" applyFont="1" applyFill="1" applyBorder="1"/>
    <xf numFmtId="0" fontId="76" fillId="3" borderId="84" xfId="22" applyFont="1" applyFill="1" applyBorder="1" applyAlignment="1">
      <alignment horizontal="center" vertical="top"/>
    </xf>
    <xf numFmtId="0" fontId="76" fillId="3" borderId="71" xfId="22" applyFont="1" applyFill="1" applyBorder="1" applyAlignment="1">
      <alignment horizontal="center" vertical="top"/>
    </xf>
    <xf numFmtId="0" fontId="49" fillId="3" borderId="75" xfId="22" applyFont="1" applyFill="1" applyBorder="1"/>
    <xf numFmtId="0" fontId="46" fillId="3" borderId="72" xfId="22" applyFont="1" applyFill="1" applyBorder="1"/>
    <xf numFmtId="0" fontId="49" fillId="3" borderId="76" xfId="22" applyFont="1" applyFill="1" applyBorder="1"/>
    <xf numFmtId="0" fontId="46" fillId="3" borderId="39" xfId="22" applyFont="1" applyFill="1" applyBorder="1"/>
    <xf numFmtId="0" fontId="46" fillId="6" borderId="93" xfId="22" applyFont="1" applyFill="1" applyBorder="1" applyAlignment="1">
      <alignment horizontal="left" vertical="top" wrapText="1"/>
    </xf>
    <xf numFmtId="0" fontId="46" fillId="6" borderId="94" xfId="22" applyFont="1" applyFill="1" applyBorder="1" applyAlignment="1">
      <alignment horizontal="left" vertical="top" wrapText="1"/>
    </xf>
    <xf numFmtId="0" fontId="3" fillId="0" borderId="0" xfId="24"/>
    <xf numFmtId="0" fontId="175" fillId="6" borderId="10" xfId="22" applyFont="1" applyFill="1" applyBorder="1" applyAlignment="1">
      <alignment wrapText="1"/>
    </xf>
    <xf numFmtId="0" fontId="176" fillId="6" borderId="44" xfId="22" applyFont="1" applyFill="1" applyBorder="1"/>
    <xf numFmtId="0" fontId="46" fillId="6" borderId="13" xfId="22" applyFont="1" applyFill="1" applyBorder="1"/>
    <xf numFmtId="0" fontId="177" fillId="6" borderId="10" xfId="22" applyFont="1" applyFill="1" applyBorder="1" applyAlignment="1">
      <alignment wrapText="1"/>
    </xf>
    <xf numFmtId="0" fontId="46" fillId="6" borderId="44" xfId="22" applyFont="1" applyFill="1" applyBorder="1"/>
    <xf numFmtId="0" fontId="178" fillId="6" borderId="10" xfId="22" applyFont="1" applyFill="1" applyBorder="1"/>
    <xf numFmtId="0" fontId="175" fillId="6" borderId="43" xfId="22" applyFont="1" applyFill="1" applyBorder="1"/>
    <xf numFmtId="0" fontId="175" fillId="6" borderId="10" xfId="22" applyFont="1" applyFill="1" applyBorder="1"/>
    <xf numFmtId="0" fontId="179" fillId="6" borderId="43" xfId="22" applyFont="1" applyFill="1" applyBorder="1"/>
    <xf numFmtId="0" fontId="180" fillId="6" borderId="43" xfId="22" applyFont="1" applyFill="1" applyBorder="1" applyAlignment="1">
      <alignment vertical="top"/>
    </xf>
    <xf numFmtId="0" fontId="100" fillId="6" borderId="13" xfId="22" applyFont="1" applyFill="1" applyBorder="1" applyAlignment="1">
      <alignment wrapText="1"/>
    </xf>
    <xf numFmtId="0" fontId="175" fillId="6" borderId="5" xfId="22" applyFont="1" applyFill="1" applyBorder="1"/>
    <xf numFmtId="0" fontId="46" fillId="6" borderId="31" xfId="22" applyFont="1" applyFill="1" applyBorder="1"/>
    <xf numFmtId="0" fontId="175" fillId="6" borderId="18" xfId="22" applyFont="1" applyFill="1" applyBorder="1"/>
    <xf numFmtId="0" fontId="100" fillId="6" borderId="31" xfId="22" applyFont="1" applyFill="1" applyBorder="1"/>
    <xf numFmtId="0" fontId="46" fillId="4" borderId="93" xfId="22" applyFont="1" applyFill="1" applyBorder="1" applyAlignment="1">
      <alignment horizontal="left" vertical="top"/>
    </xf>
    <xf numFmtId="0" fontId="46" fillId="4" borderId="94" xfId="22" applyFont="1" applyFill="1" applyBorder="1" applyAlignment="1">
      <alignment horizontal="left" vertical="top"/>
    </xf>
    <xf numFmtId="0" fontId="179" fillId="4" borderId="10" xfId="22" applyFont="1" applyFill="1" applyBorder="1"/>
    <xf numFmtId="0" fontId="46" fillId="4" borderId="44" xfId="22" applyFont="1" applyFill="1" applyBorder="1"/>
    <xf numFmtId="0" fontId="46" fillId="4" borderId="13" xfId="22" applyFont="1" applyFill="1" applyBorder="1"/>
    <xf numFmtId="0" fontId="176" fillId="4" borderId="44" xfId="22" applyFont="1" applyFill="1" applyBorder="1" applyAlignment="1">
      <alignment wrapText="1"/>
    </xf>
    <xf numFmtId="0" fontId="176" fillId="4" borderId="44" xfId="22" applyFont="1" applyFill="1" applyBorder="1"/>
    <xf numFmtId="0" fontId="175" fillId="4" borderId="5" xfId="22" applyFont="1" applyFill="1" applyBorder="1"/>
    <xf numFmtId="0" fontId="46" fillId="4" borderId="31" xfId="22" applyFont="1" applyFill="1" applyBorder="1"/>
    <xf numFmtId="0" fontId="175" fillId="4" borderId="18" xfId="22" applyFont="1" applyFill="1" applyBorder="1"/>
    <xf numFmtId="0" fontId="46" fillId="4" borderId="62" xfId="22" applyFont="1" applyFill="1" applyBorder="1"/>
    <xf numFmtId="0" fontId="46" fillId="6" borderId="93" xfId="22" applyFont="1" applyFill="1" applyBorder="1" applyAlignment="1">
      <alignment horizontal="left" vertical="top"/>
    </xf>
    <xf numFmtId="0" fontId="46" fillId="6" borderId="94" xfId="22" applyFont="1" applyFill="1" applyBorder="1" applyAlignment="1">
      <alignment horizontal="left" vertical="top"/>
    </xf>
    <xf numFmtId="0" fontId="175" fillId="6" borderId="10" xfId="22" applyFont="1" applyFill="1" applyBorder="1" applyAlignment="1">
      <alignment horizontal="left" vertical="top" wrapText="1"/>
    </xf>
    <xf numFmtId="0" fontId="46" fillId="6" borderId="44" xfId="22" applyFont="1" applyFill="1" applyBorder="1" applyAlignment="1">
      <alignment vertical="top"/>
    </xf>
    <xf numFmtId="0" fontId="46" fillId="6" borderId="62" xfId="22" applyFont="1" applyFill="1" applyBorder="1"/>
    <xf numFmtId="0" fontId="104" fillId="0" borderId="0" xfId="24" applyFont="1"/>
    <xf numFmtId="0" fontId="175" fillId="4" borderId="10" xfId="22" applyFont="1" applyFill="1" applyBorder="1" applyAlignment="1">
      <alignment wrapText="1"/>
    </xf>
    <xf numFmtId="0" fontId="46" fillId="4" borderId="44" xfId="22" applyFont="1" applyFill="1" applyBorder="1" applyAlignment="1">
      <alignment vertical="top"/>
    </xf>
    <xf numFmtId="0" fontId="175" fillId="4" borderId="43" xfId="22" applyFont="1" applyFill="1" applyBorder="1"/>
    <xf numFmtId="0" fontId="175" fillId="4" borderId="10" xfId="22" applyFont="1" applyFill="1" applyBorder="1"/>
    <xf numFmtId="0" fontId="46" fillId="6" borderId="13" xfId="22" applyFont="1" applyFill="1" applyBorder="1" applyAlignment="1">
      <alignment vertical="top"/>
    </xf>
    <xf numFmtId="0" fontId="179" fillId="6" borderId="10" xfId="22" applyFont="1" applyFill="1" applyBorder="1"/>
    <xf numFmtId="0" fontId="175" fillId="4" borderId="44" xfId="22" applyFont="1" applyFill="1" applyBorder="1"/>
    <xf numFmtId="0" fontId="175" fillId="6" borderId="63" xfId="22" applyFont="1" applyFill="1" applyBorder="1"/>
    <xf numFmtId="0" fontId="175" fillId="6" borderId="13" xfId="22" applyFont="1" applyFill="1" applyBorder="1"/>
    <xf numFmtId="0" fontId="175" fillId="6" borderId="64" xfId="22" applyFont="1" applyFill="1" applyBorder="1"/>
    <xf numFmtId="0" fontId="175" fillId="6" borderId="65" xfId="22" applyFont="1" applyFill="1" applyBorder="1"/>
    <xf numFmtId="0" fontId="175" fillId="2" borderId="63" xfId="22" applyFont="1" applyFill="1" applyBorder="1"/>
    <xf numFmtId="0" fontId="49" fillId="3" borderId="84" xfId="22" applyFont="1" applyFill="1" applyBorder="1"/>
    <xf numFmtId="0" fontId="46" fillId="3" borderId="71" xfId="22" applyFont="1" applyFill="1" applyBorder="1"/>
    <xf numFmtId="0" fontId="49" fillId="3" borderId="82" xfId="22" applyFont="1" applyFill="1" applyBorder="1"/>
    <xf numFmtId="0" fontId="175" fillId="6" borderId="9" xfId="22" applyFont="1" applyFill="1" applyBorder="1"/>
    <xf numFmtId="0" fontId="175" fillId="6" borderId="37" xfId="22" applyFont="1" applyFill="1" applyBorder="1"/>
    <xf numFmtId="0" fontId="175" fillId="6" borderId="46" xfId="22" applyFont="1" applyFill="1" applyBorder="1"/>
    <xf numFmtId="0" fontId="177" fillId="2" borderId="0" xfId="22" applyFont="1" applyFill="1"/>
    <xf numFmtId="0" fontId="175" fillId="0" borderId="0" xfId="22" applyFont="1"/>
    <xf numFmtId="49" fontId="136" fillId="2" borderId="81" xfId="1" applyNumberFormat="1" applyFont="1" applyFill="1" applyBorder="1" applyAlignment="1">
      <alignment horizontal="center"/>
    </xf>
    <xf numFmtId="0" fontId="136" fillId="2" borderId="41" xfId="1" quotePrefix="1" applyFont="1" applyFill="1" applyBorder="1" applyAlignment="1">
      <alignment horizontal="center"/>
    </xf>
    <xf numFmtId="0" fontId="42" fillId="6" borderId="0" xfId="13" applyFont="1" applyFill="1" applyAlignment="1">
      <alignment horizontal="right"/>
    </xf>
    <xf numFmtId="0" fontId="12" fillId="6" borderId="0" xfId="13" applyFill="1"/>
    <xf numFmtId="0" fontId="107" fillId="4" borderId="61" xfId="13" applyFont="1" applyFill="1" applyBorder="1"/>
    <xf numFmtId="0" fontId="54" fillId="4" borderId="3" xfId="13" applyFont="1" applyFill="1" applyBorder="1"/>
    <xf numFmtId="9" fontId="54" fillId="4" borderId="4" xfId="9" applyFont="1" applyFill="1" applyBorder="1"/>
    <xf numFmtId="0" fontId="107" fillId="2" borderId="0" xfId="13" applyFont="1" applyFill="1"/>
    <xf numFmtId="9" fontId="54" fillId="2" borderId="0" xfId="9" applyFont="1" applyFill="1" applyBorder="1"/>
    <xf numFmtId="0" fontId="54" fillId="2" borderId="0" xfId="13" applyFont="1" applyFill="1"/>
    <xf numFmtId="0" fontId="20" fillId="2" borderId="68" xfId="13" applyFont="1" applyFill="1" applyBorder="1"/>
    <xf numFmtId="0" fontId="11" fillId="2" borderId="69" xfId="13" applyFont="1" applyFill="1" applyBorder="1"/>
    <xf numFmtId="0" fontId="20" fillId="2" borderId="70" xfId="13" applyFont="1" applyFill="1" applyBorder="1"/>
    <xf numFmtId="0" fontId="20" fillId="2" borderId="71" xfId="13" applyFont="1" applyFill="1" applyBorder="1"/>
    <xf numFmtId="0" fontId="20" fillId="2" borderId="82" xfId="13" applyFont="1" applyFill="1" applyBorder="1"/>
    <xf numFmtId="0" fontId="26" fillId="2" borderId="84" xfId="13" applyFont="1" applyFill="1" applyBorder="1"/>
    <xf numFmtId="0" fontId="20" fillId="2" borderId="0" xfId="13" applyFont="1" applyFill="1" applyAlignment="1">
      <alignment horizontal="center"/>
    </xf>
    <xf numFmtId="0" fontId="28" fillId="2" borderId="0" xfId="13" applyFont="1" applyFill="1" applyAlignment="1">
      <alignment horizontal="center"/>
    </xf>
    <xf numFmtId="0" fontId="107" fillId="2" borderId="0" xfId="13" applyFont="1" applyFill="1" applyAlignment="1">
      <alignment horizontal="center"/>
    </xf>
    <xf numFmtId="0" fontId="20" fillId="0" borderId="0" xfId="13" applyFont="1" applyAlignment="1">
      <alignment horizontal="center"/>
    </xf>
    <xf numFmtId="0" fontId="28" fillId="2" borderId="0" xfId="13" applyFont="1" applyFill="1" applyAlignment="1">
      <alignment horizontal="center" wrapText="1"/>
    </xf>
    <xf numFmtId="0" fontId="20" fillId="6" borderId="47" xfId="13" applyFont="1" applyFill="1" applyBorder="1"/>
    <xf numFmtId="0" fontId="20" fillId="6" borderId="21" xfId="13" applyFont="1" applyFill="1" applyBorder="1"/>
    <xf numFmtId="0" fontId="20" fillId="6" borderId="62" xfId="13" applyFont="1" applyFill="1" applyBorder="1"/>
    <xf numFmtId="0" fontId="20" fillId="6" borderId="17" xfId="13" applyFont="1" applyFill="1" applyBorder="1"/>
    <xf numFmtId="0" fontId="11" fillId="6" borderId="39" xfId="13" applyFont="1" applyFill="1" applyBorder="1"/>
    <xf numFmtId="0" fontId="20" fillId="6" borderId="8" xfId="13" applyFont="1" applyFill="1" applyBorder="1"/>
    <xf numFmtId="0" fontId="20" fillId="6" borderId="75" xfId="13" applyFont="1" applyFill="1" applyBorder="1"/>
    <xf numFmtId="0" fontId="20" fillId="6" borderId="76" xfId="13" applyFont="1" applyFill="1" applyBorder="1"/>
    <xf numFmtId="0" fontId="20" fillId="6" borderId="72" xfId="13" applyFont="1" applyFill="1" applyBorder="1"/>
    <xf numFmtId="0" fontId="28" fillId="6" borderId="0" xfId="13" applyFont="1" applyFill="1" applyAlignment="1">
      <alignment horizontal="center"/>
    </xf>
    <xf numFmtId="0" fontId="28" fillId="6" borderId="0" xfId="13" applyFont="1" applyFill="1" applyAlignment="1">
      <alignment horizontal="center" vertical="top"/>
    </xf>
    <xf numFmtId="0" fontId="20" fillId="15" borderId="47" xfId="13" applyFont="1" applyFill="1" applyBorder="1"/>
    <xf numFmtId="0" fontId="20" fillId="15" borderId="21" xfId="13" applyFont="1" applyFill="1" applyBorder="1"/>
    <xf numFmtId="0" fontId="20" fillId="15" borderId="62" xfId="13" applyFont="1" applyFill="1" applyBorder="1"/>
    <xf numFmtId="0" fontId="20" fillId="15" borderId="17" xfId="13" applyFont="1" applyFill="1" applyBorder="1"/>
    <xf numFmtId="0" fontId="11" fillId="15" borderId="39" xfId="13" applyFont="1" applyFill="1" applyBorder="1"/>
    <xf numFmtId="0" fontId="20" fillId="15" borderId="8" xfId="13" applyFont="1" applyFill="1" applyBorder="1"/>
    <xf numFmtId="0" fontId="20" fillId="15" borderId="72" xfId="13" applyFont="1" applyFill="1" applyBorder="1"/>
    <xf numFmtId="0" fontId="28" fillId="15" borderId="0" xfId="13" applyFont="1" applyFill="1" applyAlignment="1">
      <alignment horizontal="center"/>
    </xf>
    <xf numFmtId="0" fontId="20" fillId="15" borderId="75" xfId="13" applyFont="1" applyFill="1" applyBorder="1"/>
    <xf numFmtId="0" fontId="20" fillId="15" borderId="76" xfId="13" applyFont="1" applyFill="1" applyBorder="1"/>
    <xf numFmtId="0" fontId="28" fillId="15" borderId="0" xfId="13" applyFont="1" applyFill="1" applyAlignment="1">
      <alignment horizontal="center" vertical="top"/>
    </xf>
    <xf numFmtId="0" fontId="20" fillId="16" borderId="75" xfId="13" applyFont="1" applyFill="1" applyBorder="1"/>
    <xf numFmtId="0" fontId="20" fillId="16" borderId="76" xfId="13" applyFont="1" applyFill="1" applyBorder="1"/>
    <xf numFmtId="0" fontId="20" fillId="16" borderId="72" xfId="13" applyFont="1" applyFill="1" applyBorder="1"/>
    <xf numFmtId="0" fontId="20" fillId="16" borderId="17" xfId="13" applyFont="1" applyFill="1" applyBorder="1"/>
    <xf numFmtId="0" fontId="11" fillId="16" borderId="39" xfId="13" applyFont="1" applyFill="1" applyBorder="1"/>
    <xf numFmtId="0" fontId="20" fillId="16" borderId="8" xfId="13" applyFont="1" applyFill="1" applyBorder="1"/>
    <xf numFmtId="0" fontId="28" fillId="16" borderId="0" xfId="13" applyFont="1" applyFill="1" applyAlignment="1">
      <alignment horizontal="center"/>
    </xf>
    <xf numFmtId="0" fontId="28" fillId="16" borderId="0" xfId="13" applyFont="1" applyFill="1" applyAlignment="1">
      <alignment horizontal="center" vertical="top"/>
    </xf>
    <xf numFmtId="0" fontId="20" fillId="6" borderId="72" xfId="13" applyFont="1" applyFill="1" applyBorder="1" applyAlignment="1">
      <alignment wrapText="1"/>
    </xf>
    <xf numFmtId="0" fontId="20" fillId="6" borderId="64" xfId="13" applyFont="1" applyFill="1" applyBorder="1"/>
    <xf numFmtId="0" fontId="20" fillId="6" borderId="45" xfId="13" applyFont="1" applyFill="1" applyBorder="1"/>
    <xf numFmtId="0" fontId="20" fillId="6" borderId="65" xfId="13" applyFont="1" applyFill="1" applyBorder="1"/>
    <xf numFmtId="0" fontId="20" fillId="6" borderId="36" xfId="13" applyFont="1" applyFill="1" applyBorder="1"/>
    <xf numFmtId="0" fontId="11" fillId="6" borderId="40" xfId="13" applyFont="1" applyFill="1" applyBorder="1"/>
    <xf numFmtId="0" fontId="20" fillId="6" borderId="32" xfId="13" applyFont="1" applyFill="1" applyBorder="1"/>
    <xf numFmtId="0" fontId="11" fillId="6" borderId="17" xfId="13" applyFont="1" applyFill="1" applyBorder="1"/>
    <xf numFmtId="0" fontId="20" fillId="16" borderId="72" xfId="13" applyFont="1" applyFill="1" applyBorder="1" applyAlignment="1">
      <alignment wrapText="1"/>
    </xf>
    <xf numFmtId="0" fontId="20" fillId="16" borderId="64" xfId="13" applyFont="1" applyFill="1" applyBorder="1"/>
    <xf numFmtId="0" fontId="20" fillId="16" borderId="45" xfId="13" applyFont="1" applyFill="1" applyBorder="1"/>
    <xf numFmtId="0" fontId="20" fillId="16" borderId="65" xfId="13" applyFont="1" applyFill="1" applyBorder="1"/>
    <xf numFmtId="0" fontId="20" fillId="16" borderId="36" xfId="13" applyFont="1" applyFill="1" applyBorder="1"/>
    <xf numFmtId="0" fontId="11" fillId="16" borderId="40" xfId="13" applyFont="1" applyFill="1" applyBorder="1"/>
    <xf numFmtId="0" fontId="20" fillId="16" borderId="32" xfId="13" applyFont="1" applyFill="1" applyBorder="1"/>
    <xf numFmtId="0" fontId="11" fillId="16" borderId="73" xfId="13" applyFont="1" applyFill="1" applyBorder="1" applyAlignment="1">
      <alignment wrapText="1"/>
    </xf>
    <xf numFmtId="0" fontId="20" fillId="16" borderId="47" xfId="13" applyFont="1" applyFill="1" applyBorder="1"/>
    <xf numFmtId="0" fontId="20" fillId="16" borderId="21" xfId="13" applyFont="1" applyFill="1" applyBorder="1"/>
    <xf numFmtId="0" fontId="20" fillId="16" borderId="62" xfId="13" applyFont="1" applyFill="1" applyBorder="1"/>
    <xf numFmtId="0" fontId="11" fillId="16" borderId="72" xfId="13" applyFont="1" applyFill="1" applyBorder="1" applyAlignment="1">
      <alignment wrapText="1"/>
    </xf>
    <xf numFmtId="0" fontId="20" fillId="6" borderId="18" xfId="13" applyFont="1" applyFill="1" applyBorder="1"/>
    <xf numFmtId="0" fontId="11" fillId="6" borderId="31" xfId="13" applyFont="1" applyFill="1" applyBorder="1"/>
    <xf numFmtId="0" fontId="20" fillId="6" borderId="5" xfId="13" applyFont="1" applyFill="1" applyBorder="1"/>
    <xf numFmtId="0" fontId="11" fillId="6" borderId="18" xfId="13" applyFont="1" applyFill="1" applyBorder="1"/>
    <xf numFmtId="0" fontId="20" fillId="16" borderId="74" xfId="13" applyFont="1" applyFill="1" applyBorder="1"/>
    <xf numFmtId="0" fontId="20" fillId="15" borderId="74" xfId="13" applyFont="1" applyFill="1" applyBorder="1"/>
    <xf numFmtId="0" fontId="20" fillId="6" borderId="74" xfId="13" applyFont="1" applyFill="1" applyBorder="1"/>
    <xf numFmtId="0" fontId="11" fillId="6" borderId="74" xfId="13" applyFont="1" applyFill="1" applyBorder="1" applyAlignment="1">
      <alignment wrapText="1"/>
    </xf>
    <xf numFmtId="0" fontId="20" fillId="16" borderId="74" xfId="13" applyFont="1" applyFill="1" applyBorder="1" applyAlignment="1">
      <alignment wrapText="1"/>
    </xf>
    <xf numFmtId="0" fontId="11" fillId="16" borderId="74" xfId="13" applyFont="1" applyFill="1" applyBorder="1" applyAlignment="1">
      <alignment wrapText="1"/>
    </xf>
    <xf numFmtId="0" fontId="11" fillId="6" borderId="74" xfId="13" applyFont="1" applyFill="1" applyBorder="1"/>
    <xf numFmtId="0" fontId="11" fillId="6" borderId="79" xfId="13" applyFont="1" applyFill="1" applyBorder="1"/>
    <xf numFmtId="0" fontId="190" fillId="4" borderId="64" xfId="13" applyFont="1" applyFill="1" applyBorder="1"/>
    <xf numFmtId="0" fontId="65" fillId="2" borderId="0" xfId="13" applyFont="1" applyFill="1"/>
    <xf numFmtId="0" fontId="11" fillId="2" borderId="0" xfId="13" applyFont="1" applyFill="1" applyAlignment="1" applyProtection="1">
      <alignment horizontal="left"/>
      <protection locked="0"/>
    </xf>
    <xf numFmtId="0" fontId="191" fillId="4" borderId="70" xfId="13" applyFont="1" applyFill="1" applyBorder="1" applyAlignment="1">
      <alignment horizontal="center"/>
    </xf>
    <xf numFmtId="0" fontId="21" fillId="6" borderId="8" xfId="13" applyFont="1" applyFill="1" applyBorder="1" applyAlignment="1">
      <alignment horizontal="center"/>
    </xf>
    <xf numFmtId="0" fontId="12" fillId="6" borderId="7" xfId="13" applyFill="1" applyBorder="1"/>
    <xf numFmtId="0" fontId="20" fillId="6" borderId="39" xfId="13" applyFont="1" applyFill="1" applyBorder="1"/>
    <xf numFmtId="0" fontId="21" fillId="6" borderId="8" xfId="13" applyFont="1" applyFill="1" applyBorder="1"/>
    <xf numFmtId="0" fontId="56" fillId="6" borderId="7" xfId="13" applyFont="1" applyFill="1" applyBorder="1"/>
    <xf numFmtId="0" fontId="28" fillId="6" borderId="39" xfId="13" applyFont="1" applyFill="1" applyBorder="1"/>
    <xf numFmtId="0" fontId="21" fillId="6" borderId="32" xfId="13" applyFont="1" applyFill="1" applyBorder="1"/>
    <xf numFmtId="0" fontId="12" fillId="6" borderId="33" xfId="13" applyFill="1" applyBorder="1"/>
    <xf numFmtId="0" fontId="20" fillId="6" borderId="40" xfId="13" applyFont="1" applyFill="1" applyBorder="1"/>
    <xf numFmtId="14" fontId="28" fillId="6" borderId="0" xfId="1" applyNumberFormat="1" applyFont="1" applyFill="1" applyAlignment="1">
      <alignment horizontal="left" wrapText="1"/>
    </xf>
    <xf numFmtId="14" fontId="28" fillId="4" borderId="0" xfId="1" applyNumberFormat="1" applyFont="1" applyFill="1" applyAlignment="1">
      <alignment horizontal="left" wrapText="1"/>
    </xf>
    <xf numFmtId="14" fontId="28" fillId="6" borderId="0" xfId="1" applyNumberFormat="1" applyFont="1" applyFill="1" applyAlignment="1">
      <alignment horizontal="left"/>
    </xf>
    <xf numFmtId="14" fontId="28" fillId="4" borderId="0" xfId="1" quotePrefix="1" applyNumberFormat="1" applyFont="1" applyFill="1" applyAlignment="1">
      <alignment horizontal="left" wrapText="1"/>
    </xf>
    <xf numFmtId="0" fontId="193" fillId="0" borderId="0" xfId="25" applyFont="1"/>
    <xf numFmtId="0" fontId="195" fillId="0" borderId="0" xfId="25" applyFont="1"/>
    <xf numFmtId="0" fontId="42" fillId="5" borderId="7" xfId="1" quotePrefix="1" applyFont="1" applyFill="1" applyBorder="1" applyAlignment="1">
      <alignment horizontal="center"/>
    </xf>
    <xf numFmtId="0" fontId="12" fillId="0" borderId="0" xfId="13"/>
    <xf numFmtId="3" fontId="20" fillId="0" borderId="0" xfId="13" applyNumberFormat="1" applyFont="1"/>
    <xf numFmtId="3" fontId="25" fillId="0" borderId="0" xfId="13" applyNumberFormat="1" applyFont="1"/>
    <xf numFmtId="0" fontId="75" fillId="2" borderId="0" xfId="6" applyFont="1" applyFill="1" applyAlignment="1">
      <alignment horizontal="right" vertical="center"/>
    </xf>
    <xf numFmtId="0" fontId="75" fillId="2" borderId="0" xfId="6" applyFont="1" applyFill="1" applyAlignment="1">
      <alignment horizontal="right" vertical="center" wrapText="1"/>
    </xf>
    <xf numFmtId="3" fontId="78" fillId="2" borderId="0" xfId="7" applyNumberFormat="1" applyFont="1" applyFill="1" applyBorder="1" applyAlignment="1"/>
    <xf numFmtId="3" fontId="78" fillId="2" borderId="24" xfId="7" applyNumberFormat="1" applyFont="1" applyFill="1" applyBorder="1" applyAlignment="1">
      <alignment horizontal="right"/>
    </xf>
    <xf numFmtId="3" fontId="81" fillId="2" borderId="24" xfId="7" applyNumberFormat="1" applyFont="1" applyFill="1" applyBorder="1" applyAlignment="1">
      <alignment horizontal="right"/>
    </xf>
    <xf numFmtId="3" fontId="78" fillId="2" borderId="23" xfId="7" applyNumberFormat="1" applyFont="1" applyFill="1" applyBorder="1" applyAlignment="1"/>
    <xf numFmtId="3" fontId="78" fillId="2" borderId="25" xfId="7" applyNumberFormat="1" applyFont="1" applyFill="1" applyBorder="1" applyAlignment="1">
      <alignment horizontal="right"/>
    </xf>
    <xf numFmtId="3" fontId="81" fillId="2" borderId="25" xfId="7" applyNumberFormat="1" applyFont="1" applyFill="1" applyBorder="1" applyAlignment="1">
      <alignment horizontal="right"/>
    </xf>
    <xf numFmtId="0" fontId="75" fillId="2" borderId="24" xfId="6" applyFont="1" applyFill="1" applyBorder="1" applyAlignment="1">
      <alignment horizontal="right" vertical="center"/>
    </xf>
    <xf numFmtId="3" fontId="78" fillId="2" borderId="0" xfId="6" applyNumberFormat="1" applyFont="1" applyFill="1" applyAlignment="1">
      <alignment horizontal="right" vertical="center"/>
    </xf>
    <xf numFmtId="3" fontId="78" fillId="2" borderId="24" xfId="6" applyNumberFormat="1" applyFont="1" applyFill="1" applyBorder="1" applyAlignment="1">
      <alignment horizontal="right" vertical="center"/>
    </xf>
    <xf numFmtId="3" fontId="75" fillId="2" borderId="27" xfId="6" applyNumberFormat="1" applyFont="1" applyFill="1" applyBorder="1" applyAlignment="1">
      <alignment horizontal="right" vertical="center" wrapText="1"/>
    </xf>
    <xf numFmtId="3" fontId="75" fillId="2" borderId="28" xfId="6" applyNumberFormat="1" applyFont="1" applyFill="1" applyBorder="1" applyAlignment="1">
      <alignment horizontal="right" vertical="center" wrapText="1"/>
    </xf>
    <xf numFmtId="0" fontId="197" fillId="2" borderId="26" xfId="1" applyFont="1" applyFill="1" applyBorder="1" applyAlignment="1">
      <alignment vertical="center"/>
    </xf>
    <xf numFmtId="3" fontId="75" fillId="2" borderId="0" xfId="6" applyNumberFormat="1" applyFont="1" applyFill="1" applyAlignment="1">
      <alignment horizontal="right" vertical="center"/>
    </xf>
    <xf numFmtId="0" fontId="13" fillId="2" borderId="0" xfId="13" applyFont="1" applyFill="1" applyAlignment="1">
      <alignment vertical="center" wrapText="1"/>
    </xf>
    <xf numFmtId="3" fontId="75" fillId="2" borderId="27" xfId="6" applyNumberFormat="1" applyFont="1" applyFill="1" applyBorder="1" applyAlignment="1">
      <alignment horizontal="right" vertical="center"/>
    </xf>
    <xf numFmtId="1" fontId="61" fillId="2" borderId="0" xfId="1" applyNumberFormat="1" applyFont="1" applyFill="1"/>
    <xf numFmtId="3" fontId="75" fillId="2" borderId="27" xfId="1" applyNumberFormat="1" applyFont="1" applyFill="1" applyBorder="1" applyAlignment="1">
      <alignment horizontal="right" vertical="center" wrapText="1"/>
    </xf>
    <xf numFmtId="3" fontId="75" fillId="2" borderId="0" xfId="6" applyNumberFormat="1" applyFont="1" applyFill="1"/>
    <xf numFmtId="3" fontId="78" fillId="2" borderId="23" xfId="6" applyNumberFormat="1" applyFont="1" applyFill="1" applyBorder="1"/>
    <xf numFmtId="0" fontId="12" fillId="11" borderId="0" xfId="13" applyFill="1" applyAlignment="1">
      <alignment vertical="center"/>
    </xf>
    <xf numFmtId="0" fontId="42" fillId="2" borderId="0" xfId="13" applyFont="1" applyFill="1" applyAlignment="1">
      <alignment horizontal="left" vertical="center" wrapText="1"/>
    </xf>
    <xf numFmtId="0" fontId="42" fillId="2" borderId="0" xfId="13" applyFont="1" applyFill="1" applyAlignment="1">
      <alignment vertical="center"/>
    </xf>
    <xf numFmtId="3" fontId="42" fillId="2" borderId="87" xfId="13" applyNumberFormat="1" applyFont="1" applyFill="1" applyBorder="1" applyAlignment="1">
      <alignment vertical="center"/>
    </xf>
    <xf numFmtId="3" fontId="12" fillId="2" borderId="87" xfId="13" applyNumberFormat="1" applyFill="1" applyBorder="1" applyAlignment="1">
      <alignment vertical="center"/>
    </xf>
    <xf numFmtId="3" fontId="42" fillId="2" borderId="0" xfId="13" applyNumberFormat="1" applyFont="1" applyFill="1"/>
    <xf numFmtId="0" fontId="51" fillId="0" borderId="0" xfId="13" applyFont="1"/>
    <xf numFmtId="0" fontId="31" fillId="0" borderId="0" xfId="13" applyFont="1"/>
    <xf numFmtId="168" fontId="16" fillId="0" borderId="0" xfId="26" applyNumberFormat="1" applyFont="1"/>
    <xf numFmtId="168" fontId="31" fillId="0" borderId="0" xfId="26" applyNumberFormat="1" applyFont="1"/>
    <xf numFmtId="0" fontId="106" fillId="0" borderId="0" xfId="13" applyFont="1"/>
    <xf numFmtId="0" fontId="16" fillId="0" borderId="0" xfId="13" applyFont="1" applyAlignment="1">
      <alignment horizontal="right"/>
    </xf>
    <xf numFmtId="0" fontId="38" fillId="0" borderId="0" xfId="13" applyFont="1"/>
    <xf numFmtId="0" fontId="16" fillId="0" borderId="0" xfId="13" applyFont="1"/>
    <xf numFmtId="14" fontId="20" fillId="0" borderId="0" xfId="13" applyNumberFormat="1" applyFont="1"/>
    <xf numFmtId="0" fontId="13" fillId="0" borderId="0" xfId="13" applyFont="1"/>
    <xf numFmtId="0" fontId="37" fillId="0" borderId="0" xfId="13" applyFont="1"/>
    <xf numFmtId="0" fontId="65" fillId="4" borderId="14" xfId="13" applyFont="1" applyFill="1" applyBorder="1"/>
    <xf numFmtId="0" fontId="31" fillId="4" borderId="61" xfId="13" applyFont="1" applyFill="1" applyBorder="1"/>
    <xf numFmtId="168" fontId="16" fillId="4" borderId="4" xfId="26" applyNumberFormat="1" applyFont="1" applyFill="1" applyBorder="1"/>
    <xf numFmtId="0" fontId="200" fillId="4" borderId="61" xfId="13" applyFont="1" applyFill="1" applyBorder="1"/>
    <xf numFmtId="168" fontId="201" fillId="4" borderId="4" xfId="26" applyNumberFormat="1" applyFont="1" applyFill="1" applyBorder="1"/>
    <xf numFmtId="0" fontId="201" fillId="4" borderId="61" xfId="13" applyFont="1" applyFill="1" applyBorder="1"/>
    <xf numFmtId="168" fontId="200" fillId="4" borderId="4" xfId="26" applyNumberFormat="1" applyFont="1" applyFill="1" applyBorder="1"/>
    <xf numFmtId="0" fontId="16" fillId="4" borderId="14" xfId="13" applyFont="1" applyFill="1" applyBorder="1"/>
    <xf numFmtId="0" fontId="25" fillId="4" borderId="77" xfId="13" applyFont="1" applyFill="1" applyBorder="1" applyAlignment="1">
      <alignment wrapText="1"/>
    </xf>
    <xf numFmtId="0" fontId="31" fillId="4" borderId="64" xfId="13" applyFont="1" applyFill="1" applyBorder="1"/>
    <xf numFmtId="168" fontId="16" fillId="4" borderId="65" xfId="26" applyNumberFormat="1" applyFont="1" applyFill="1" applyBorder="1" applyAlignment="1">
      <alignment wrapText="1"/>
    </xf>
    <xf numFmtId="0" fontId="25" fillId="4" borderId="64" xfId="13" applyFont="1" applyFill="1" applyBorder="1" applyAlignment="1">
      <alignment horizontal="center" wrapText="1"/>
    </xf>
    <xf numFmtId="0" fontId="25" fillId="4" borderId="45" xfId="13" applyFont="1" applyFill="1" applyBorder="1" applyAlignment="1">
      <alignment horizontal="center" wrapText="1"/>
    </xf>
    <xf numFmtId="0" fontId="25" fillId="4" borderId="65" xfId="13" applyFont="1" applyFill="1" applyBorder="1" applyAlignment="1">
      <alignment horizontal="center" wrapText="1"/>
    </xf>
    <xf numFmtId="0" fontId="200" fillId="4" borderId="64" xfId="13" applyFont="1" applyFill="1" applyBorder="1"/>
    <xf numFmtId="168" fontId="201" fillId="4" borderId="65" xfId="26" applyNumberFormat="1" applyFont="1" applyFill="1" applyBorder="1" applyAlignment="1">
      <alignment wrapText="1"/>
    </xf>
    <xf numFmtId="0" fontId="188" fillId="4" borderId="64" xfId="13" applyFont="1" applyFill="1" applyBorder="1" applyAlignment="1">
      <alignment horizontal="center" wrapText="1"/>
    </xf>
    <xf numFmtId="0" fontId="188" fillId="4" borderId="45" xfId="13" applyFont="1" applyFill="1" applyBorder="1" applyAlignment="1">
      <alignment horizontal="center" wrapText="1"/>
    </xf>
    <xf numFmtId="0" fontId="188" fillId="4" borderId="65" xfId="13" applyFont="1" applyFill="1" applyBorder="1" applyAlignment="1">
      <alignment horizontal="center" wrapText="1"/>
    </xf>
    <xf numFmtId="0" fontId="201" fillId="4" borderId="64" xfId="13" applyFont="1" applyFill="1" applyBorder="1"/>
    <xf numFmtId="0" fontId="31" fillId="4" borderId="77" xfId="13" applyFont="1" applyFill="1" applyBorder="1" applyAlignment="1">
      <alignment wrapText="1"/>
    </xf>
    <xf numFmtId="49" fontId="186" fillId="0" borderId="0" xfId="13" applyNumberFormat="1" applyFont="1"/>
    <xf numFmtId="3" fontId="22" fillId="0" borderId="0" xfId="13" applyNumberFormat="1" applyFont="1"/>
    <xf numFmtId="49" fontId="200" fillId="0" borderId="0" xfId="13" applyNumberFormat="1" applyFont="1"/>
    <xf numFmtId="3" fontId="188" fillId="0" borderId="0" xfId="13" applyNumberFormat="1" applyFont="1"/>
    <xf numFmtId="0" fontId="11" fillId="0" borderId="0" xfId="13" applyFont="1"/>
    <xf numFmtId="0" fontId="22" fillId="0" borderId="43" xfId="13" applyFont="1" applyBorder="1"/>
    <xf numFmtId="168" fontId="185" fillId="0" borderId="43" xfId="26" applyNumberFormat="1" applyFont="1" applyBorder="1"/>
    <xf numFmtId="3" fontId="22" fillId="0" borderId="43" xfId="13" applyNumberFormat="1" applyFont="1" applyBorder="1"/>
    <xf numFmtId="168" fontId="201" fillId="0" borderId="43" xfId="26" applyNumberFormat="1" applyFont="1" applyBorder="1"/>
    <xf numFmtId="3" fontId="188" fillId="0" borderId="43" xfId="13" applyNumberFormat="1" applyFont="1" applyBorder="1"/>
    <xf numFmtId="0" fontId="185" fillId="0" borderId="12" xfId="13" applyFont="1" applyBorder="1"/>
    <xf numFmtId="0" fontId="22" fillId="0" borderId="0" xfId="13" applyFont="1"/>
    <xf numFmtId="9" fontId="182" fillId="0" borderId="43" xfId="5" applyFont="1" applyBorder="1" applyAlignment="1">
      <alignment wrapText="1"/>
    </xf>
    <xf numFmtId="49" fontId="183" fillId="0" borderId="0" xfId="13" applyNumberFormat="1" applyFont="1"/>
    <xf numFmtId="168" fontId="182" fillId="0" borderId="43" xfId="26" applyNumberFormat="1" applyFont="1" applyBorder="1"/>
    <xf numFmtId="3" fontId="182" fillId="0" borderId="0" xfId="13" applyNumberFormat="1" applyFont="1"/>
    <xf numFmtId="3" fontId="182" fillId="0" borderId="43" xfId="13" applyNumberFormat="1" applyFont="1" applyBorder="1"/>
    <xf numFmtId="49" fontId="202" fillId="0" borderId="0" xfId="13" applyNumberFormat="1" applyFont="1"/>
    <xf numFmtId="168" fontId="189" fillId="0" borderId="43" xfId="26" applyNumberFormat="1" applyFont="1" applyBorder="1"/>
    <xf numFmtId="3" fontId="189" fillId="0" borderId="0" xfId="13" applyNumberFormat="1" applyFont="1"/>
    <xf numFmtId="3" fontId="189" fillId="0" borderId="43" xfId="13" applyNumberFormat="1" applyFont="1" applyBorder="1"/>
    <xf numFmtId="49" fontId="189" fillId="0" borderId="0" xfId="13" applyNumberFormat="1" applyFont="1"/>
    <xf numFmtId="0" fontId="182" fillId="0" borderId="12" xfId="13" applyFont="1" applyBorder="1"/>
    <xf numFmtId="0" fontId="194" fillId="0" borderId="0" xfId="13" applyFont="1"/>
    <xf numFmtId="0" fontId="182" fillId="0" borderId="0" xfId="13" applyFont="1"/>
    <xf numFmtId="3" fontId="184" fillId="0" borderId="0" xfId="13" applyNumberFormat="1" applyFont="1"/>
    <xf numFmtId="3" fontId="203" fillId="0" borderId="0" xfId="13" applyNumberFormat="1" applyFont="1"/>
    <xf numFmtId="3" fontId="200" fillId="0" borderId="0" xfId="13" applyNumberFormat="1" applyFont="1"/>
    <xf numFmtId="3" fontId="201" fillId="0" borderId="43" xfId="13" applyNumberFormat="1" applyFont="1" applyBorder="1"/>
    <xf numFmtId="3" fontId="122" fillId="0" borderId="0" xfId="13" applyNumberFormat="1" applyFont="1"/>
    <xf numFmtId="49" fontId="183" fillId="0" borderId="11" xfId="5" applyNumberFormat="1" applyFont="1" applyBorder="1" applyAlignment="1">
      <alignment wrapText="1"/>
    </xf>
    <xf numFmtId="168" fontId="182" fillId="0" borderId="43" xfId="26" applyNumberFormat="1" applyFont="1" applyBorder="1" applyAlignment="1">
      <alignment wrapText="1"/>
    </xf>
    <xf numFmtId="3" fontId="185" fillId="0" borderId="0" xfId="13" applyNumberFormat="1" applyFont="1"/>
    <xf numFmtId="49" fontId="183" fillId="0" borderId="0" xfId="5" applyNumberFormat="1" applyFont="1" applyBorder="1" applyAlignment="1">
      <alignment wrapText="1"/>
    </xf>
    <xf numFmtId="49" fontId="202" fillId="0" borderId="0" xfId="5" applyNumberFormat="1" applyFont="1" applyBorder="1" applyAlignment="1">
      <alignment wrapText="1"/>
    </xf>
    <xf numFmtId="168" fontId="189" fillId="0" borderId="43" xfId="26" applyNumberFormat="1" applyFont="1" applyBorder="1" applyAlignment="1">
      <alignment wrapText="1"/>
    </xf>
    <xf numFmtId="49" fontId="189" fillId="0" borderId="0" xfId="5" applyNumberFormat="1" applyFont="1" applyBorder="1" applyAlignment="1">
      <alignment wrapText="1"/>
    </xf>
    <xf numFmtId="168" fontId="201" fillId="0" borderId="43" xfId="26" applyNumberFormat="1" applyFont="1" applyBorder="1" applyAlignment="1">
      <alignment wrapText="1"/>
    </xf>
    <xf numFmtId="9" fontId="182" fillId="0" borderId="18" xfId="5" applyFont="1" applyBorder="1" applyAlignment="1">
      <alignment wrapText="1"/>
    </xf>
    <xf numFmtId="49" fontId="183" fillId="0" borderId="21" xfId="5" applyNumberFormat="1" applyFont="1" applyBorder="1" applyAlignment="1">
      <alignment wrapText="1"/>
    </xf>
    <xf numFmtId="168" fontId="182" fillId="0" borderId="18" xfId="26" applyNumberFormat="1" applyFont="1" applyBorder="1" applyAlignment="1">
      <alignment wrapText="1"/>
    </xf>
    <xf numFmtId="3" fontId="182" fillId="0" borderId="21" xfId="13" applyNumberFormat="1" applyFont="1" applyBorder="1"/>
    <xf numFmtId="3" fontId="182" fillId="0" borderId="18" xfId="13" applyNumberFormat="1" applyFont="1" applyBorder="1"/>
    <xf numFmtId="49" fontId="202" fillId="0" borderId="21" xfId="5" applyNumberFormat="1" applyFont="1" applyBorder="1" applyAlignment="1">
      <alignment wrapText="1"/>
    </xf>
    <xf numFmtId="168" fontId="189" fillId="0" borderId="18" xfId="26" applyNumberFormat="1" applyFont="1" applyBorder="1" applyAlignment="1">
      <alignment wrapText="1"/>
    </xf>
    <xf numFmtId="3" fontId="189" fillId="0" borderId="21" xfId="13" applyNumberFormat="1" applyFont="1" applyBorder="1"/>
    <xf numFmtId="3" fontId="189" fillId="0" borderId="18" xfId="13" applyNumberFormat="1" applyFont="1" applyBorder="1"/>
    <xf numFmtId="49" fontId="189" fillId="0" borderId="21" xfId="5" applyNumberFormat="1" applyFont="1" applyBorder="1" applyAlignment="1">
      <alignment wrapText="1"/>
    </xf>
    <xf numFmtId="168" fontId="201" fillId="0" borderId="18" xfId="26" applyNumberFormat="1" applyFont="1" applyBorder="1" applyAlignment="1">
      <alignment wrapText="1"/>
    </xf>
    <xf numFmtId="3" fontId="188" fillId="0" borderId="21" xfId="13" applyNumberFormat="1" applyFont="1" applyBorder="1"/>
    <xf numFmtId="3" fontId="188" fillId="0" borderId="18" xfId="13" applyNumberFormat="1" applyFont="1" applyBorder="1"/>
    <xf numFmtId="9" fontId="182" fillId="0" borderId="0" xfId="5" applyFont="1" applyBorder="1" applyAlignment="1">
      <alignment wrapText="1"/>
    </xf>
    <xf numFmtId="168" fontId="182" fillId="0" borderId="0" xfId="26" applyNumberFormat="1" applyFont="1" applyBorder="1" applyAlignment="1">
      <alignment wrapText="1"/>
    </xf>
    <xf numFmtId="168" fontId="189" fillId="0" borderId="0" xfId="26" applyNumberFormat="1" applyFont="1" applyBorder="1" applyAlignment="1">
      <alignment wrapText="1"/>
    </xf>
    <xf numFmtId="168" fontId="201" fillId="0" borderId="0" xfId="26" applyNumberFormat="1" applyFont="1" applyBorder="1" applyAlignment="1">
      <alignment wrapText="1"/>
    </xf>
    <xf numFmtId="3" fontId="187" fillId="0" borderId="0" xfId="13" applyNumberFormat="1" applyFont="1"/>
    <xf numFmtId="49" fontId="31" fillId="0" borderId="0" xfId="13" applyNumberFormat="1" applyFont="1"/>
    <xf numFmtId="168" fontId="16" fillId="0" borderId="0" xfId="26" applyNumberFormat="1" applyFont="1" applyBorder="1"/>
    <xf numFmtId="168" fontId="201" fillId="0" borderId="0" xfId="26" applyNumberFormat="1" applyFont="1" applyBorder="1"/>
    <xf numFmtId="3" fontId="106" fillId="0" borderId="0" xfId="13" applyNumberFormat="1" applyFont="1"/>
    <xf numFmtId="49" fontId="201" fillId="0" borderId="0" xfId="13" applyNumberFormat="1" applyFont="1"/>
    <xf numFmtId="49" fontId="186" fillId="0" borderId="0" xfId="5" applyNumberFormat="1" applyFont="1" applyBorder="1" applyAlignment="1">
      <alignment wrapText="1"/>
    </xf>
    <xf numFmtId="49" fontId="200" fillId="0" borderId="0" xfId="5" applyNumberFormat="1" applyFont="1" applyBorder="1" applyAlignment="1">
      <alignment wrapText="1"/>
    </xf>
    <xf numFmtId="0" fontId="25" fillId="0" borderId="0" xfId="13" applyFont="1"/>
    <xf numFmtId="0" fontId="196" fillId="0" borderId="43" xfId="13" applyFont="1" applyBorder="1"/>
    <xf numFmtId="0" fontId="182" fillId="0" borderId="43" xfId="13" applyFont="1" applyBorder="1"/>
    <xf numFmtId="9" fontId="22" fillId="0" borderId="43" xfId="5" applyFont="1" applyBorder="1" applyAlignment="1">
      <alignment wrapText="1"/>
    </xf>
    <xf numFmtId="168" fontId="185" fillId="0" borderId="43" xfId="26" applyNumberFormat="1" applyFont="1" applyBorder="1" applyAlignment="1">
      <alignment wrapText="1"/>
    </xf>
    <xf numFmtId="3" fontId="182" fillId="2" borderId="43" xfId="13" applyNumberFormat="1" applyFont="1" applyFill="1" applyBorder="1"/>
    <xf numFmtId="168" fontId="201" fillId="2" borderId="43" xfId="26" applyNumberFormat="1" applyFont="1" applyFill="1" applyBorder="1" applyAlignment="1">
      <alignment wrapText="1"/>
    </xf>
    <xf numFmtId="0" fontId="22" fillId="2" borderId="0" xfId="13" applyFont="1" applyFill="1"/>
    <xf numFmtId="9" fontId="182" fillId="2" borderId="43" xfId="5" applyFont="1" applyFill="1" applyBorder="1" applyAlignment="1">
      <alignment wrapText="1"/>
    </xf>
    <xf numFmtId="49" fontId="183" fillId="2" borderId="0" xfId="5" applyNumberFormat="1" applyFont="1" applyFill="1" applyBorder="1" applyAlignment="1">
      <alignment wrapText="1"/>
    </xf>
    <xf numFmtId="168" fontId="182" fillId="2" borderId="43" xfId="26" applyNumberFormat="1" applyFont="1" applyFill="1" applyBorder="1" applyAlignment="1">
      <alignment wrapText="1"/>
    </xf>
    <xf numFmtId="3" fontId="182" fillId="2" borderId="0" xfId="13" applyNumberFormat="1" applyFont="1" applyFill="1"/>
    <xf numFmtId="49" fontId="202" fillId="2" borderId="0" xfId="5" applyNumberFormat="1" applyFont="1" applyFill="1" applyBorder="1" applyAlignment="1">
      <alignment wrapText="1"/>
    </xf>
    <xf numFmtId="168" fontId="189" fillId="2" borderId="43" xfId="26" applyNumberFormat="1" applyFont="1" applyFill="1" applyBorder="1" applyAlignment="1">
      <alignment wrapText="1"/>
    </xf>
    <xf numFmtId="3" fontId="189" fillId="2" borderId="0" xfId="13" applyNumberFormat="1" applyFont="1" applyFill="1"/>
    <xf numFmtId="3" fontId="189" fillId="2" borderId="43" xfId="13" applyNumberFormat="1" applyFont="1" applyFill="1" applyBorder="1"/>
    <xf numFmtId="49" fontId="189" fillId="2" borderId="0" xfId="5" applyNumberFormat="1" applyFont="1" applyFill="1" applyBorder="1" applyAlignment="1">
      <alignment wrapText="1"/>
    </xf>
    <xf numFmtId="0" fontId="182" fillId="2" borderId="0" xfId="13" applyFont="1" applyFill="1"/>
    <xf numFmtId="0" fontId="182" fillId="2" borderId="43" xfId="13" applyFont="1" applyFill="1" applyBorder="1"/>
    <xf numFmtId="0" fontId="194" fillId="2" borderId="0" xfId="13" applyFont="1" applyFill="1"/>
    <xf numFmtId="0" fontId="185" fillId="0" borderId="43" xfId="13" applyFont="1" applyBorder="1"/>
    <xf numFmtId="0" fontId="183" fillId="0" borderId="0" xfId="13" applyFont="1"/>
    <xf numFmtId="0" fontId="204" fillId="0" borderId="0" xfId="13" applyFont="1"/>
    <xf numFmtId="168" fontId="186" fillId="0" borderId="43" xfId="26" applyNumberFormat="1" applyFont="1" applyBorder="1"/>
    <xf numFmtId="168" fontId="200" fillId="0" borderId="43" xfId="26" applyNumberFormat="1" applyFont="1" applyBorder="1"/>
    <xf numFmtId="0" fontId="182" fillId="0" borderId="18" xfId="13" applyFont="1" applyBorder="1"/>
    <xf numFmtId="0" fontId="18" fillId="0" borderId="0" xfId="1" applyFont="1"/>
    <xf numFmtId="0" fontId="109" fillId="0" borderId="0" xfId="13" applyFont="1" applyAlignment="1" applyProtection="1">
      <alignment vertical="center" wrapText="1"/>
      <protection locked="0"/>
    </xf>
    <xf numFmtId="0" fontId="20" fillId="0" borderId="0" xfId="13" applyFont="1" applyAlignment="1" applyProtection="1">
      <alignment vertical="center" wrapText="1"/>
      <protection locked="0"/>
    </xf>
    <xf numFmtId="0" fontId="25" fillId="0" borderId="21" xfId="13" applyFont="1" applyBorder="1" applyAlignment="1" applyProtection="1">
      <alignment vertical="center"/>
      <protection locked="0"/>
    </xf>
    <xf numFmtId="0" fontId="25" fillId="0" borderId="21" xfId="13" applyFont="1" applyBorder="1" applyAlignment="1" applyProtection="1">
      <alignment horizontal="right" vertical="center" wrapText="1"/>
      <protection locked="0"/>
    </xf>
    <xf numFmtId="0" fontId="23" fillId="0" borderId="21" xfId="13" applyFont="1" applyBorder="1" applyAlignment="1" applyProtection="1">
      <alignment horizontal="right" vertical="center" wrapText="1"/>
      <protection locked="0"/>
    </xf>
    <xf numFmtId="0" fontId="20" fillId="0" borderId="0" xfId="13" applyFont="1" applyAlignment="1" applyProtection="1">
      <alignment vertical="center"/>
      <protection locked="0"/>
    </xf>
    <xf numFmtId="3" fontId="20" fillId="0" borderId="0" xfId="13" applyNumberFormat="1" applyFont="1" applyAlignment="1" applyProtection="1">
      <alignment horizontal="right" vertical="center"/>
      <protection locked="0"/>
    </xf>
    <xf numFmtId="165" fontId="35" fillId="0" borderId="0" xfId="13" applyNumberFormat="1" applyFont="1" applyAlignment="1" applyProtection="1">
      <alignment horizontal="right" vertical="center"/>
      <protection locked="0"/>
    </xf>
    <xf numFmtId="165" fontId="20" fillId="0" borderId="0" xfId="13" applyNumberFormat="1" applyFont="1" applyAlignment="1" applyProtection="1">
      <alignment horizontal="right" vertical="center"/>
      <protection locked="0"/>
    </xf>
    <xf numFmtId="0" fontId="20" fillId="0" borderId="0" xfId="13" applyFont="1" applyProtection="1">
      <protection locked="0"/>
    </xf>
    <xf numFmtId="0" fontId="33" fillId="0" borderId="92" xfId="13" applyFont="1" applyBorder="1" applyAlignment="1" applyProtection="1">
      <alignment vertical="center"/>
      <protection locked="0"/>
    </xf>
    <xf numFmtId="3" fontId="33" fillId="0" borderId="92" xfId="13" applyNumberFormat="1" applyFont="1" applyBorder="1" applyAlignment="1" applyProtection="1">
      <alignment horizontal="right" vertical="center"/>
      <protection locked="0"/>
    </xf>
    <xf numFmtId="3" fontId="25" fillId="0" borderId="92" xfId="13" applyNumberFormat="1" applyFont="1" applyBorder="1" applyAlignment="1" applyProtection="1">
      <alignment horizontal="right" vertical="center"/>
      <protection locked="0"/>
    </xf>
    <xf numFmtId="10" fontId="23" fillId="0" borderId="92" xfId="13" applyNumberFormat="1" applyFont="1" applyBorder="1" applyAlignment="1" applyProtection="1">
      <alignment horizontal="right" vertical="center"/>
      <protection locked="0"/>
    </xf>
    <xf numFmtId="0" fontId="110" fillId="0" borderId="0" xfId="13" applyFont="1" applyAlignment="1" applyProtection="1">
      <alignment vertical="center"/>
      <protection locked="0"/>
    </xf>
    <xf numFmtId="0" fontId="111" fillId="0" borderId="0" xfId="13" applyFont="1" applyAlignment="1" applyProtection="1">
      <alignment vertical="center"/>
      <protection locked="0"/>
    </xf>
    <xf numFmtId="0" fontId="32" fillId="0" borderId="0" xfId="13" applyFont="1" applyAlignment="1" applyProtection="1">
      <alignment vertical="center"/>
      <protection locked="0"/>
    </xf>
    <xf numFmtId="0" fontId="37" fillId="4" borderId="0" xfId="1" applyFont="1" applyFill="1" applyAlignment="1">
      <alignment horizontal="center"/>
    </xf>
    <xf numFmtId="0" fontId="50" fillId="2" borderId="0" xfId="1" applyFont="1" applyFill="1" applyAlignment="1">
      <alignment horizontal="right"/>
    </xf>
    <xf numFmtId="0" fontId="205" fillId="4" borderId="0" xfId="1" applyFont="1" applyFill="1"/>
    <xf numFmtId="0" fontId="207" fillId="2" borderId="0" xfId="19" applyFont="1" applyFill="1"/>
    <xf numFmtId="0" fontId="42" fillId="0" borderId="0" xfId="13" applyFont="1"/>
    <xf numFmtId="14" fontId="56" fillId="0" borderId="0" xfId="13" applyNumberFormat="1" applyFont="1"/>
    <xf numFmtId="3" fontId="61" fillId="0" borderId="7" xfId="13" applyNumberFormat="1" applyFont="1" applyBorder="1"/>
    <xf numFmtId="3" fontId="12" fillId="0" borderId="0" xfId="13" applyNumberFormat="1"/>
    <xf numFmtId="4" fontId="12" fillId="0" borderId="0" xfId="13" applyNumberFormat="1"/>
    <xf numFmtId="166" fontId="12" fillId="0" borderId="0" xfId="13" applyNumberFormat="1"/>
    <xf numFmtId="0" fontId="61" fillId="0" borderId="0" xfId="13" applyFont="1"/>
    <xf numFmtId="0" fontId="108" fillId="2" borderId="0" xfId="6" applyFont="1" applyFill="1" applyAlignment="1">
      <alignment horizontal="center" vertical="center"/>
    </xf>
    <xf numFmtId="0" fontId="108" fillId="13" borderId="0" xfId="6" applyFont="1" applyFill="1" applyAlignment="1">
      <alignment horizontal="center" vertical="center"/>
    </xf>
    <xf numFmtId="165" fontId="140" fillId="14" borderId="0" xfId="9" applyNumberFormat="1" applyFont="1" applyFill="1" applyBorder="1" applyAlignment="1">
      <alignment horizontal="center"/>
    </xf>
    <xf numFmtId="165" fontId="144" fillId="2" borderId="0" xfId="5" applyNumberFormat="1" applyFont="1" applyFill="1" applyAlignment="1">
      <alignment horizontal="center"/>
    </xf>
    <xf numFmtId="165" fontId="140" fillId="2" borderId="0" xfId="5" applyNumberFormat="1" applyFont="1" applyFill="1" applyBorder="1" applyAlignment="1">
      <alignment horizontal="center"/>
    </xf>
    <xf numFmtId="165" fontId="140" fillId="2" borderId="23" xfId="5" applyNumberFormat="1" applyFont="1" applyFill="1" applyBorder="1" applyAlignment="1">
      <alignment horizontal="center"/>
    </xf>
    <xf numFmtId="0" fontId="92" fillId="2" borderId="0" xfId="1" applyFont="1" applyFill="1"/>
    <xf numFmtId="0" fontId="101" fillId="0" borderId="0" xfId="13" applyFont="1"/>
    <xf numFmtId="0" fontId="51" fillId="2" borderId="22" xfId="13" applyFont="1" applyFill="1" applyBorder="1" applyAlignment="1">
      <alignment vertical="center"/>
    </xf>
    <xf numFmtId="0" fontId="51" fillId="2" borderId="22" xfId="13" applyFont="1" applyFill="1" applyBorder="1" applyAlignment="1">
      <alignment vertical="center" wrapText="1"/>
    </xf>
    <xf numFmtId="0" fontId="209" fillId="2" borderId="0" xfId="1" applyFont="1" applyFill="1"/>
    <xf numFmtId="0" fontId="12" fillId="2" borderId="0" xfId="13" applyFill="1" applyAlignment="1">
      <alignment vertical="center" wrapText="1"/>
    </xf>
    <xf numFmtId="0" fontId="106" fillId="2" borderId="0" xfId="13" applyFont="1" applyFill="1"/>
    <xf numFmtId="0" fontId="73" fillId="2" borderId="0" xfId="13" applyFont="1" applyFill="1"/>
    <xf numFmtId="0" fontId="94" fillId="2" borderId="0" xfId="1" applyFont="1" applyFill="1" applyAlignment="1">
      <alignment horizontal="right"/>
    </xf>
    <xf numFmtId="0" fontId="79" fillId="2" borderId="0" xfId="1" applyFont="1" applyFill="1" applyAlignment="1">
      <alignment horizontal="right"/>
    </xf>
    <xf numFmtId="166" fontId="49" fillId="2" borderId="0" xfId="1" applyNumberFormat="1" applyFont="1" applyFill="1"/>
    <xf numFmtId="0" fontId="80" fillId="2" borderId="0" xfId="1" applyFont="1" applyFill="1" applyAlignment="1">
      <alignment horizontal="right"/>
    </xf>
    <xf numFmtId="3" fontId="42" fillId="2" borderId="28" xfId="6" applyNumberFormat="1" applyFont="1" applyFill="1" applyBorder="1" applyAlignment="1">
      <alignment horizontal="right" vertical="center" wrapText="1"/>
    </xf>
    <xf numFmtId="0" fontId="42" fillId="2" borderId="26" xfId="13" applyFont="1" applyFill="1" applyBorder="1" applyAlignment="1">
      <alignment vertical="center"/>
    </xf>
    <xf numFmtId="0" fontId="31" fillId="2" borderId="26" xfId="13" applyFont="1" applyFill="1" applyBorder="1" applyAlignment="1">
      <alignment vertical="center"/>
    </xf>
    <xf numFmtId="9" fontId="210" fillId="2" borderId="24" xfId="5" applyFont="1" applyFill="1" applyBorder="1" applyAlignment="1">
      <alignment horizontal="right" vertical="top"/>
    </xf>
    <xf numFmtId="9" fontId="210" fillId="2" borderId="0" xfId="5" applyFont="1" applyFill="1" applyBorder="1" applyAlignment="1">
      <alignment horizontal="right" vertical="top"/>
    </xf>
    <xf numFmtId="9" fontId="95" fillId="2" borderId="24" xfId="5" applyFont="1" applyFill="1" applyBorder="1"/>
    <xf numFmtId="9" fontId="95" fillId="2" borderId="0" xfId="5" applyFont="1" applyFill="1" applyBorder="1"/>
    <xf numFmtId="9" fontId="211" fillId="2" borderId="24" xfId="5" applyFont="1" applyFill="1" applyBorder="1"/>
    <xf numFmtId="9" fontId="211" fillId="2" borderId="0" xfId="5" applyFont="1" applyFill="1" applyBorder="1"/>
    <xf numFmtId="3" fontId="73" fillId="2" borderId="0" xfId="1" applyNumberFormat="1" applyFont="1" applyFill="1"/>
    <xf numFmtId="9" fontId="212" fillId="2" borderId="24" xfId="5" applyFont="1" applyFill="1" applyBorder="1"/>
    <xf numFmtId="3" fontId="25" fillId="2" borderId="21" xfId="13" applyNumberFormat="1" applyFont="1" applyFill="1" applyBorder="1" applyAlignment="1">
      <alignment vertical="center"/>
    </xf>
    <xf numFmtId="3" fontId="25" fillId="2" borderId="95" xfId="13" applyNumberFormat="1" applyFont="1" applyFill="1" applyBorder="1" applyAlignment="1">
      <alignment vertical="center"/>
    </xf>
    <xf numFmtId="0" fontId="120" fillId="2" borderId="0" xfId="1" applyFont="1" applyFill="1" applyAlignment="1">
      <alignment horizontal="left" vertical="center"/>
    </xf>
    <xf numFmtId="0" fontId="20" fillId="2" borderId="0" xfId="1" applyFont="1" applyFill="1" applyAlignment="1">
      <alignment horizontal="right"/>
    </xf>
    <xf numFmtId="0" fontId="120" fillId="2" borderId="0" xfId="1" applyFont="1" applyFill="1" applyAlignment="1">
      <alignment horizontal="left"/>
    </xf>
    <xf numFmtId="3" fontId="213" fillId="2" borderId="0" xfId="6" applyNumberFormat="1" applyFont="1" applyFill="1" applyAlignment="1">
      <alignment horizontal="right" vertical="center"/>
    </xf>
    <xf numFmtId="3" fontId="120" fillId="2" borderId="0" xfId="6" applyNumberFormat="1" applyFont="1" applyFill="1" applyAlignment="1">
      <alignment horizontal="left" vertical="center"/>
    </xf>
    <xf numFmtId="3" fontId="12" fillId="2" borderId="0" xfId="1" applyNumberFormat="1" applyFill="1" applyAlignment="1">
      <alignment horizontal="right"/>
    </xf>
    <xf numFmtId="1" fontId="12" fillId="2" borderId="0" xfId="1" applyNumberFormat="1" applyFill="1" applyAlignment="1">
      <alignment horizontal="right"/>
    </xf>
    <xf numFmtId="3" fontId="12" fillId="2" borderId="0" xfId="13" applyNumberFormat="1" applyFill="1" applyAlignment="1">
      <alignment vertical="center"/>
    </xf>
    <xf numFmtId="169" fontId="20" fillId="2" borderId="24" xfId="5" applyNumberFormat="1" applyFont="1" applyFill="1" applyBorder="1" applyAlignment="1">
      <alignment horizontal="right"/>
    </xf>
    <xf numFmtId="3" fontId="20" fillId="2" borderId="89" xfId="13" applyNumberFormat="1" applyFont="1" applyFill="1" applyBorder="1" applyAlignment="1">
      <alignment vertical="center"/>
    </xf>
    <xf numFmtId="3" fontId="12" fillId="2" borderId="23" xfId="6" applyNumberFormat="1" applyFill="1" applyBorder="1"/>
    <xf numFmtId="3" fontId="73" fillId="2" borderId="0" xfId="6" applyNumberFormat="1" applyFont="1" applyFill="1" applyAlignment="1">
      <alignment horizontal="right" vertical="center"/>
    </xf>
    <xf numFmtId="3" fontId="72" fillId="2" borderId="23" xfId="6" applyNumberFormat="1" applyFont="1" applyFill="1" applyBorder="1" applyAlignment="1">
      <alignment horizontal="right" vertical="center"/>
    </xf>
    <xf numFmtId="3" fontId="72" fillId="2" borderId="0" xfId="6" applyNumberFormat="1" applyFont="1" applyFill="1" applyAlignment="1">
      <alignment horizontal="right" vertical="center"/>
    </xf>
    <xf numFmtId="3" fontId="73" fillId="2" borderId="0" xfId="6" applyNumberFormat="1" applyFont="1" applyFill="1"/>
    <xf numFmtId="3" fontId="72" fillId="2" borderId="0" xfId="6" applyNumberFormat="1" applyFont="1" applyFill="1"/>
    <xf numFmtId="3" fontId="73" fillId="2" borderId="23" xfId="6" applyNumberFormat="1" applyFont="1" applyFill="1" applyBorder="1"/>
    <xf numFmtId="0" fontId="42" fillId="2" borderId="0" xfId="6" applyFont="1" applyFill="1" applyAlignment="1">
      <alignment horizontal="right" vertical="center"/>
    </xf>
    <xf numFmtId="3" fontId="12" fillId="2" borderId="0" xfId="6" applyNumberFormat="1" applyFill="1" applyAlignment="1">
      <alignment horizontal="right" vertical="center"/>
    </xf>
    <xf numFmtId="3" fontId="42" fillId="2" borderId="23" xfId="6" applyNumberFormat="1" applyFont="1" applyFill="1" applyBorder="1" applyAlignment="1">
      <alignment horizontal="right" vertical="center"/>
    </xf>
    <xf numFmtId="3" fontId="42" fillId="2" borderId="0" xfId="6" applyNumberFormat="1" applyFont="1" applyFill="1" applyAlignment="1">
      <alignment horizontal="right" vertical="center"/>
    </xf>
    <xf numFmtId="3" fontId="185" fillId="0" borderId="6" xfId="13" applyNumberFormat="1" applyFont="1" applyBorder="1"/>
    <xf numFmtId="0" fontId="18" fillId="0" borderId="0" xfId="13" applyFont="1"/>
    <xf numFmtId="0" fontId="19" fillId="0" borderId="0" xfId="13" applyFont="1" applyAlignment="1">
      <alignment horizontal="right"/>
    </xf>
    <xf numFmtId="0" fontId="17" fillId="0" borderId="0" xfId="13" applyFont="1"/>
    <xf numFmtId="3" fontId="37" fillId="0" borderId="0" xfId="13" applyNumberFormat="1" applyFont="1"/>
    <xf numFmtId="3" fontId="37" fillId="0" borderId="43" xfId="13" applyNumberFormat="1" applyFont="1" applyBorder="1"/>
    <xf numFmtId="3" fontId="196" fillId="0" borderId="0" xfId="13" applyNumberFormat="1" applyFont="1"/>
    <xf numFmtId="3" fontId="196" fillId="0" borderId="43" xfId="13" applyNumberFormat="1" applyFont="1" applyBorder="1"/>
    <xf numFmtId="3" fontId="164" fillId="0" borderId="0" xfId="13" applyNumberFormat="1" applyFont="1"/>
    <xf numFmtId="0" fontId="106" fillId="0" borderId="43" xfId="13" applyFont="1" applyBorder="1"/>
    <xf numFmtId="3" fontId="196" fillId="0" borderId="18" xfId="13" applyNumberFormat="1" applyFont="1" applyBorder="1"/>
    <xf numFmtId="9" fontId="22" fillId="2" borderId="38" xfId="5" applyFont="1" applyFill="1" applyBorder="1" applyAlignment="1">
      <alignment wrapText="1"/>
    </xf>
    <xf numFmtId="168" fontId="185" fillId="0" borderId="38" xfId="26" applyNumberFormat="1" applyFont="1" applyBorder="1" applyAlignment="1">
      <alignment wrapText="1"/>
    </xf>
    <xf numFmtId="3" fontId="22" fillId="0" borderId="38" xfId="13" applyNumberFormat="1" applyFont="1" applyBorder="1"/>
    <xf numFmtId="168" fontId="201" fillId="0" borderId="38" xfId="26" applyNumberFormat="1" applyFont="1" applyBorder="1" applyAlignment="1">
      <alignment wrapText="1"/>
    </xf>
    <xf numFmtId="3" fontId="188" fillId="0" borderId="38" xfId="13" applyNumberFormat="1" applyFont="1" applyBorder="1"/>
    <xf numFmtId="0" fontId="185" fillId="0" borderId="38" xfId="13" applyFont="1" applyBorder="1"/>
    <xf numFmtId="0" fontId="22" fillId="2" borderId="43" xfId="13" applyFont="1" applyFill="1" applyBorder="1"/>
    <xf numFmtId="49" fontId="186" fillId="2" borderId="0" xfId="13" applyNumberFormat="1" applyFont="1" applyFill="1"/>
    <xf numFmtId="168" fontId="185" fillId="2" borderId="43" xfId="26" applyNumberFormat="1" applyFont="1" applyFill="1" applyBorder="1"/>
    <xf numFmtId="3" fontId="11" fillId="2" borderId="0" xfId="13" applyNumberFormat="1" applyFont="1" applyFill="1"/>
    <xf numFmtId="3" fontId="22" fillId="2" borderId="0" xfId="13" applyNumberFormat="1" applyFont="1" applyFill="1"/>
    <xf numFmtId="3" fontId="22" fillId="2" borderId="43" xfId="13" applyNumberFormat="1" applyFont="1" applyFill="1" applyBorder="1"/>
    <xf numFmtId="49" fontId="200" fillId="2" borderId="0" xfId="13" applyNumberFormat="1" applyFont="1" applyFill="1"/>
    <xf numFmtId="168" fontId="201" fillId="2" borderId="43" xfId="26" applyNumberFormat="1" applyFont="1" applyFill="1" applyBorder="1"/>
    <xf numFmtId="3" fontId="188" fillId="2" borderId="0" xfId="13" applyNumberFormat="1" applyFont="1" applyFill="1"/>
    <xf numFmtId="3" fontId="188" fillId="2" borderId="43" xfId="13" applyNumberFormat="1" applyFont="1" applyFill="1" applyBorder="1"/>
    <xf numFmtId="0" fontId="185" fillId="2" borderId="43" xfId="13" applyFont="1" applyFill="1" applyBorder="1"/>
    <xf numFmtId="0" fontId="193" fillId="2" borderId="0" xfId="25" applyFont="1" applyFill="1"/>
    <xf numFmtId="14" fontId="16" fillId="0" borderId="0" xfId="13" applyNumberFormat="1" applyFont="1" applyAlignment="1">
      <alignment horizontal="right"/>
    </xf>
    <xf numFmtId="0" fontId="215" fillId="0" borderId="0" xfId="13" applyFont="1"/>
    <xf numFmtId="0" fontId="20" fillId="2" borderId="0" xfId="6" applyFont="1" applyFill="1" applyAlignment="1">
      <alignment vertical="center"/>
    </xf>
    <xf numFmtId="0" fontId="25" fillId="2" borderId="0" xfId="1" applyFont="1" applyFill="1" applyAlignment="1">
      <alignment vertical="center" wrapText="1"/>
    </xf>
    <xf numFmtId="0" fontId="25" fillId="2" borderId="0" xfId="6" applyFont="1" applyFill="1" applyAlignment="1">
      <alignment horizontal="right" vertical="center"/>
    </xf>
    <xf numFmtId="0" fontId="38" fillId="2" borderId="0" xfId="6" applyFont="1" applyFill="1" applyAlignment="1">
      <alignment horizontal="right" vertical="center"/>
    </xf>
    <xf numFmtId="0" fontId="38" fillId="2" borderId="0" xfId="6" applyFont="1" applyFill="1" applyAlignment="1">
      <alignment horizontal="right" vertical="center" wrapText="1"/>
    </xf>
    <xf numFmtId="9" fontId="25" fillId="2" borderId="0" xfId="9" applyFont="1" applyFill="1" applyBorder="1" applyAlignment="1">
      <alignment horizontal="right"/>
    </xf>
    <xf numFmtId="9" fontId="25" fillId="2" borderId="23" xfId="9" applyFont="1" applyFill="1" applyBorder="1" applyAlignment="1">
      <alignment horizontal="right"/>
    </xf>
    <xf numFmtId="0" fontId="86" fillId="2" borderId="0" xfId="29" applyFont="1" applyFill="1" applyAlignment="1">
      <alignment horizontal="right"/>
    </xf>
    <xf numFmtId="9" fontId="87" fillId="2" borderId="0" xfId="30" applyFont="1" applyFill="1" applyBorder="1" applyAlignment="1">
      <alignment horizontal="center"/>
    </xf>
    <xf numFmtId="9" fontId="88" fillId="2" borderId="0" xfId="30" applyFont="1" applyFill="1" applyBorder="1" applyAlignment="1">
      <alignment horizontal="center"/>
    </xf>
    <xf numFmtId="0" fontId="45" fillId="2" borderId="0" xfId="29" applyFont="1" applyFill="1"/>
    <xf numFmtId="0" fontId="1" fillId="2" borderId="0" xfId="29" applyFill="1"/>
    <xf numFmtId="3" fontId="13" fillId="2" borderId="0" xfId="1" applyNumberFormat="1" applyFont="1" applyFill="1"/>
    <xf numFmtId="10" fontId="16" fillId="6" borderId="0" xfId="13" applyNumberFormat="1" applyFont="1" applyFill="1"/>
    <xf numFmtId="168" fontId="16" fillId="6" borderId="0" xfId="26" applyNumberFormat="1" applyFont="1" applyFill="1"/>
    <xf numFmtId="0" fontId="22" fillId="17" borderId="38" xfId="13" applyFont="1" applyFill="1" applyBorder="1"/>
    <xf numFmtId="49" fontId="186" fillId="17" borderId="0" xfId="13" applyNumberFormat="1" applyFont="1" applyFill="1"/>
    <xf numFmtId="168" fontId="185" fillId="17" borderId="38" xfId="26" applyNumberFormat="1" applyFont="1" applyFill="1" applyBorder="1"/>
    <xf numFmtId="3" fontId="37" fillId="17" borderId="0" xfId="13" applyNumberFormat="1" applyFont="1" applyFill="1"/>
    <xf numFmtId="3" fontId="37" fillId="17" borderId="38" xfId="13" applyNumberFormat="1" applyFont="1" applyFill="1" applyBorder="1"/>
    <xf numFmtId="3" fontId="22" fillId="17" borderId="0" xfId="13" applyNumberFormat="1" applyFont="1" applyFill="1"/>
    <xf numFmtId="3" fontId="22" fillId="17" borderId="38" xfId="13" applyNumberFormat="1" applyFont="1" applyFill="1" applyBorder="1"/>
    <xf numFmtId="49" fontId="200" fillId="17" borderId="0" xfId="13" applyNumberFormat="1" applyFont="1" applyFill="1"/>
    <xf numFmtId="168" fontId="201" fillId="17" borderId="38" xfId="26" applyNumberFormat="1" applyFont="1" applyFill="1" applyBorder="1"/>
    <xf numFmtId="3" fontId="188" fillId="17" borderId="0" xfId="13" applyNumberFormat="1" applyFont="1" applyFill="1"/>
    <xf numFmtId="3" fontId="188" fillId="17" borderId="38" xfId="13" applyNumberFormat="1" applyFont="1" applyFill="1" applyBorder="1"/>
    <xf numFmtId="0" fontId="185" fillId="17" borderId="29" xfId="13" applyFont="1" applyFill="1" applyBorder="1"/>
    <xf numFmtId="0" fontId="22" fillId="17" borderId="43" xfId="13" applyFont="1" applyFill="1" applyBorder="1"/>
    <xf numFmtId="168" fontId="185" fillId="17" borderId="43" xfId="26" applyNumberFormat="1" applyFont="1" applyFill="1" applyBorder="1"/>
    <xf numFmtId="3" fontId="37" fillId="17" borderId="43" xfId="13" applyNumberFormat="1" applyFont="1" applyFill="1" applyBorder="1"/>
    <xf numFmtId="168" fontId="201" fillId="17" borderId="43" xfId="26" applyNumberFormat="1" applyFont="1" applyFill="1" applyBorder="1"/>
    <xf numFmtId="3" fontId="203" fillId="17" borderId="0" xfId="13" applyNumberFormat="1" applyFont="1" applyFill="1"/>
    <xf numFmtId="3" fontId="22" fillId="17" borderId="43" xfId="13" applyNumberFormat="1" applyFont="1" applyFill="1" applyBorder="1"/>
    <xf numFmtId="3" fontId="188" fillId="17" borderId="43" xfId="13" applyNumberFormat="1" applyFont="1" applyFill="1" applyBorder="1"/>
    <xf numFmtId="0" fontId="185" fillId="17" borderId="12" xfId="13" applyFont="1" applyFill="1" applyBorder="1"/>
    <xf numFmtId="0" fontId="185" fillId="17" borderId="43" xfId="13" applyFont="1" applyFill="1" applyBorder="1" applyAlignment="1">
      <alignment wrapText="1"/>
    </xf>
    <xf numFmtId="9" fontId="22" fillId="17" borderId="43" xfId="5" applyFont="1" applyFill="1" applyBorder="1" applyAlignment="1">
      <alignment wrapText="1"/>
    </xf>
    <xf numFmtId="49" fontId="186" fillId="17" borderId="0" xfId="5" applyNumberFormat="1" applyFont="1" applyFill="1" applyBorder="1" applyAlignment="1">
      <alignment wrapText="1"/>
    </xf>
    <xf numFmtId="168" fontId="185" fillId="17" borderId="43" xfId="26" applyNumberFormat="1" applyFont="1" applyFill="1" applyBorder="1" applyAlignment="1">
      <alignment wrapText="1"/>
    </xf>
    <xf numFmtId="49" fontId="200" fillId="17" borderId="0" xfId="5" applyNumberFormat="1" applyFont="1" applyFill="1" applyBorder="1" applyAlignment="1">
      <alignment wrapText="1"/>
    </xf>
    <xf numFmtId="168" fontId="201" fillId="17" borderId="43" xfId="26" applyNumberFormat="1" applyFont="1" applyFill="1" applyBorder="1" applyAlignment="1">
      <alignment wrapText="1"/>
    </xf>
    <xf numFmtId="0" fontId="185" fillId="17" borderId="43" xfId="13" applyFont="1" applyFill="1" applyBorder="1"/>
    <xf numFmtId="9" fontId="22" fillId="2" borderId="43" xfId="5" applyFont="1" applyFill="1" applyBorder="1" applyAlignment="1">
      <alignment wrapText="1"/>
    </xf>
    <xf numFmtId="49" fontId="186" fillId="2" borderId="0" xfId="5" applyNumberFormat="1" applyFont="1" applyFill="1" applyBorder="1" applyAlignment="1">
      <alignment wrapText="1"/>
    </xf>
    <xf numFmtId="168" fontId="185" fillId="2" borderId="43" xfId="26" applyNumberFormat="1" applyFont="1" applyFill="1" applyBorder="1" applyAlignment="1">
      <alignment wrapText="1"/>
    </xf>
    <xf numFmtId="49" fontId="200" fillId="2" borderId="0" xfId="5" applyNumberFormat="1" applyFont="1" applyFill="1" applyBorder="1" applyAlignment="1">
      <alignment wrapText="1"/>
    </xf>
    <xf numFmtId="3" fontId="106" fillId="2" borderId="0" xfId="13" applyNumberFormat="1" applyFont="1" applyFill="1"/>
    <xf numFmtId="3" fontId="106" fillId="2" borderId="43" xfId="13" applyNumberFormat="1" applyFont="1" applyFill="1" applyBorder="1"/>
    <xf numFmtId="0" fontId="214" fillId="2" borderId="43" xfId="13" applyFont="1" applyFill="1" applyBorder="1" applyAlignment="1">
      <alignment wrapText="1"/>
    </xf>
    <xf numFmtId="168" fontId="182" fillId="17" borderId="43" xfId="26" applyNumberFormat="1" applyFont="1" applyFill="1" applyBorder="1"/>
    <xf numFmtId="168" fontId="189" fillId="17" borderId="43" xfId="26" applyNumberFormat="1" applyFont="1" applyFill="1" applyBorder="1"/>
    <xf numFmtId="9" fontId="186" fillId="17" borderId="43" xfId="5" applyFont="1" applyFill="1" applyBorder="1" applyAlignment="1">
      <alignment wrapText="1"/>
    </xf>
    <xf numFmtId="49" fontId="183" fillId="17" borderId="0" xfId="5" applyNumberFormat="1" applyFont="1" applyFill="1" applyBorder="1" applyAlignment="1">
      <alignment wrapText="1"/>
    </xf>
    <xf numFmtId="168" fontId="182" fillId="17" borderId="43" xfId="26" applyNumberFormat="1" applyFont="1" applyFill="1" applyBorder="1" applyAlignment="1">
      <alignment wrapText="1"/>
    </xf>
    <xf numFmtId="3" fontId="182" fillId="17" borderId="0" xfId="13" applyNumberFormat="1" applyFont="1" applyFill="1"/>
    <xf numFmtId="3" fontId="185" fillId="17" borderId="0" xfId="13" applyNumberFormat="1" applyFont="1" applyFill="1"/>
    <xf numFmtId="3" fontId="182" fillId="17" borderId="43" xfId="13" applyNumberFormat="1" applyFont="1" applyFill="1" applyBorder="1"/>
    <xf numFmtId="3" fontId="201" fillId="17" borderId="0" xfId="13" applyNumberFormat="1" applyFont="1" applyFill="1"/>
    <xf numFmtId="49" fontId="202" fillId="17" borderId="0" xfId="5" applyNumberFormat="1" applyFont="1" applyFill="1" applyBorder="1" applyAlignment="1">
      <alignment wrapText="1"/>
    </xf>
    <xf numFmtId="168" fontId="189" fillId="17" borderId="43" xfId="26" applyNumberFormat="1" applyFont="1" applyFill="1" applyBorder="1" applyAlignment="1">
      <alignment wrapText="1"/>
    </xf>
    <xf numFmtId="3" fontId="189" fillId="17" borderId="0" xfId="13" applyNumberFormat="1" applyFont="1" applyFill="1"/>
    <xf numFmtId="3" fontId="189" fillId="17" borderId="43" xfId="13" applyNumberFormat="1" applyFont="1" applyFill="1" applyBorder="1"/>
    <xf numFmtId="49" fontId="189" fillId="17" borderId="0" xfId="5" applyNumberFormat="1" applyFont="1" applyFill="1" applyBorder="1" applyAlignment="1">
      <alignment wrapText="1"/>
    </xf>
    <xf numFmtId="16" fontId="13" fillId="12" borderId="7" xfId="20" quotePrefix="1" applyNumberFormat="1" applyFont="1" applyFill="1" applyBorder="1" applyAlignment="1">
      <alignment horizontal="center"/>
    </xf>
    <xf numFmtId="0" fontId="12" fillId="5" borderId="7" xfId="1" applyFill="1" applyBorder="1" applyAlignment="1">
      <alignment horizontal="center"/>
    </xf>
    <xf numFmtId="14" fontId="42" fillId="5" borderId="81" xfId="1" quotePrefix="1" applyNumberFormat="1" applyFont="1" applyFill="1" applyBorder="1" applyAlignment="1">
      <alignment horizontal="center"/>
    </xf>
    <xf numFmtId="0" fontId="143" fillId="0" borderId="0" xfId="19" applyFont="1"/>
    <xf numFmtId="0" fontId="21" fillId="2" borderId="41" xfId="1" applyFont="1" applyFill="1" applyBorder="1"/>
    <xf numFmtId="0" fontId="13" fillId="2" borderId="41" xfId="1" applyFont="1" applyFill="1" applyBorder="1" applyAlignment="1">
      <alignment wrapText="1"/>
    </xf>
    <xf numFmtId="0" fontId="216" fillId="2" borderId="7" xfId="19" applyFont="1" applyFill="1" applyBorder="1"/>
    <xf numFmtId="0" fontId="42" fillId="2" borderId="81" xfId="1" applyFont="1" applyFill="1" applyBorder="1" applyAlignment="1">
      <alignment horizontal="center"/>
    </xf>
    <xf numFmtId="0" fontId="26" fillId="4" borderId="0" xfId="1" applyFont="1" applyFill="1"/>
    <xf numFmtId="0" fontId="28" fillId="0" borderId="0" xfId="1" applyFont="1"/>
    <xf numFmtId="49" fontId="12" fillId="12" borderId="7" xfId="1" quotePrefix="1" applyNumberFormat="1" applyFill="1" applyBorder="1" applyAlignment="1">
      <alignment horizontal="center"/>
    </xf>
    <xf numFmtId="49" fontId="12" fillId="12" borderId="6" xfId="1" quotePrefix="1" applyNumberFormat="1" applyFill="1" applyBorder="1" applyAlignment="1">
      <alignment horizontal="center"/>
    </xf>
    <xf numFmtId="49" fontId="42" fillId="12" borderId="6" xfId="1" applyNumberFormat="1" applyFont="1" applyFill="1" applyBorder="1" applyAlignment="1">
      <alignment horizontal="center"/>
    </xf>
    <xf numFmtId="49" fontId="78" fillId="12" borderId="6" xfId="1" quotePrefix="1" applyNumberFormat="1" applyFont="1" applyFill="1" applyBorder="1" applyAlignment="1">
      <alignment horizontal="center"/>
    </xf>
    <xf numFmtId="49" fontId="12" fillId="12" borderId="7" xfId="1" applyNumberFormat="1" applyFill="1" applyBorder="1" applyAlignment="1">
      <alignment horizontal="center"/>
    </xf>
    <xf numFmtId="49" fontId="73" fillId="2" borderId="7" xfId="1" quotePrefix="1" applyNumberFormat="1" applyFont="1" applyFill="1" applyBorder="1" applyAlignment="1">
      <alignment horizontal="center"/>
    </xf>
    <xf numFmtId="14" fontId="42" fillId="12" borderId="7" xfId="1" quotePrefix="1" applyNumberFormat="1" applyFont="1" applyFill="1" applyBorder="1" applyAlignment="1">
      <alignment horizontal="center"/>
    </xf>
    <xf numFmtId="49" fontId="12" fillId="2" borderId="7" xfId="1" applyNumberFormat="1" applyFill="1" applyBorder="1" applyAlignment="1">
      <alignment horizontal="center" wrapText="1"/>
    </xf>
    <xf numFmtId="0" fontId="35" fillId="2" borderId="0" xfId="0" applyFont="1" applyFill="1"/>
    <xf numFmtId="0" fontId="23" fillId="2" borderId="87" xfId="0" applyFont="1" applyFill="1" applyBorder="1" applyAlignment="1">
      <alignment vertical="center"/>
    </xf>
    <xf numFmtId="20" fontId="25" fillId="2" borderId="0" xfId="0" quotePrefix="1" applyNumberFormat="1" applyFont="1" applyFill="1" applyAlignment="1">
      <alignment vertical="center"/>
    </xf>
    <xf numFmtId="20" fontId="23" fillId="2" borderId="87" xfId="0" quotePrefix="1" applyNumberFormat="1" applyFont="1" applyFill="1" applyBorder="1"/>
    <xf numFmtId="20" fontId="25" fillId="2" borderId="0" xfId="0" quotePrefix="1" applyNumberFormat="1" applyFont="1" applyFill="1" applyAlignment="1">
      <alignment vertical="top" wrapText="1"/>
    </xf>
    <xf numFmtId="0" fontId="25" fillId="2" borderId="0" xfId="0" applyFont="1" applyFill="1" applyAlignment="1">
      <alignment horizontal="right" vertical="top" wrapText="1"/>
    </xf>
    <xf numFmtId="0" fontId="25" fillId="2" borderId="87" xfId="0" applyFont="1" applyFill="1" applyBorder="1" applyAlignment="1">
      <alignment horizontal="right" vertical="top"/>
    </xf>
    <xf numFmtId="0" fontId="23" fillId="2" borderId="0" xfId="0" applyFont="1" applyFill="1" applyAlignment="1">
      <alignment horizontal="right" vertical="top" wrapText="1"/>
    </xf>
    <xf numFmtId="3" fontId="25" fillId="2" borderId="87" xfId="0" applyNumberFormat="1" applyFont="1" applyFill="1" applyBorder="1"/>
    <xf numFmtId="3" fontId="25" fillId="2" borderId="0" xfId="0" applyNumberFormat="1" applyFont="1" applyFill="1"/>
    <xf numFmtId="3" fontId="37" fillId="2" borderId="0" xfId="0" applyNumberFormat="1" applyFont="1" applyFill="1"/>
    <xf numFmtId="0" fontId="37" fillId="2" borderId="0" xfId="0" applyFont="1" applyFill="1"/>
    <xf numFmtId="3" fontId="23" fillId="2" borderId="87" xfId="0" applyNumberFormat="1" applyFont="1" applyFill="1" applyBorder="1"/>
    <xf numFmtId="3" fontId="20" fillId="2" borderId="0" xfId="0" applyNumberFormat="1" applyFont="1" applyFill="1"/>
    <xf numFmtId="3" fontId="20" fillId="2" borderId="87" xfId="0" applyNumberFormat="1" applyFont="1" applyFill="1" applyBorder="1"/>
    <xf numFmtId="3" fontId="35" fillId="2" borderId="0" xfId="0" applyNumberFormat="1" applyFont="1" applyFill="1"/>
    <xf numFmtId="0" fontId="23" fillId="2" borderId="0" xfId="0" applyFont="1" applyFill="1"/>
    <xf numFmtId="3" fontId="35" fillId="2" borderId="87" xfId="0" applyNumberFormat="1" applyFont="1" applyFill="1" applyBorder="1"/>
    <xf numFmtId="0" fontId="45" fillId="2" borderId="0" xfId="0" applyFont="1" applyFill="1"/>
    <xf numFmtId="3" fontId="28" fillId="2" borderId="87" xfId="0" applyNumberFormat="1" applyFont="1" applyFill="1" applyBorder="1"/>
    <xf numFmtId="3" fontId="199" fillId="2" borderId="87" xfId="0" applyNumberFormat="1" applyFont="1" applyFill="1" applyBorder="1"/>
    <xf numFmtId="3" fontId="198" fillId="2" borderId="0" xfId="0" applyNumberFormat="1" applyFont="1" applyFill="1"/>
    <xf numFmtId="3" fontId="43" fillId="2" borderId="0" xfId="0" applyNumberFormat="1" applyFont="1" applyFill="1"/>
    <xf numFmtId="3" fontId="43" fillId="2" borderId="87" xfId="0" applyNumberFormat="1" applyFont="1" applyFill="1" applyBorder="1"/>
    <xf numFmtId="3" fontId="23" fillId="2" borderId="0" xfId="0" applyNumberFormat="1" applyFont="1" applyFill="1"/>
    <xf numFmtId="9" fontId="31" fillId="2" borderId="96" xfId="5" applyFont="1" applyFill="1" applyBorder="1" applyAlignment="1">
      <alignment vertical="center"/>
    </xf>
    <xf numFmtId="9" fontId="31" fillId="2" borderId="27" xfId="5" applyFont="1" applyFill="1" applyBorder="1" applyAlignment="1">
      <alignment vertical="center"/>
    </xf>
    <xf numFmtId="0" fontId="20" fillId="0" borderId="0" xfId="1" applyFont="1"/>
    <xf numFmtId="0" fontId="20" fillId="0" borderId="97" xfId="1" applyFont="1" applyBorder="1" applyAlignment="1" applyProtection="1">
      <alignment vertical="center"/>
      <protection locked="0"/>
    </xf>
    <xf numFmtId="0" fontId="217" fillId="0" borderId="0" xfId="13" applyFont="1" applyAlignment="1" applyProtection="1">
      <alignment vertical="center"/>
      <protection locked="0"/>
    </xf>
    <xf numFmtId="0" fontId="218" fillId="0" borderId="0" xfId="13" applyFont="1" applyAlignment="1" applyProtection="1">
      <alignment vertical="center"/>
      <protection locked="0"/>
    </xf>
    <xf numFmtId="0" fontId="51" fillId="0" borderId="0" xfId="13" applyFont="1" applyProtection="1">
      <protection locked="0"/>
    </xf>
    <xf numFmtId="0" fontId="51" fillId="0" borderId="0" xfId="1" applyFont="1"/>
    <xf numFmtId="0" fontId="0" fillId="0" borderId="22" xfId="6" applyFont="1" applyBorder="1" applyAlignment="1" applyProtection="1">
      <alignment vertical="center"/>
      <protection locked="0"/>
    </xf>
    <xf numFmtId="0" fontId="219" fillId="18" borderId="21" xfId="1" applyFont="1" applyFill="1" applyBorder="1" applyAlignment="1" applyProtection="1">
      <alignment vertical="center" wrapText="1"/>
      <protection locked="0"/>
    </xf>
    <xf numFmtId="0" fontId="219" fillId="18" borderId="6" xfId="1" applyFont="1" applyFill="1" applyBorder="1" applyAlignment="1" applyProtection="1">
      <alignment horizontal="center" vertical="center" wrapText="1"/>
      <protection locked="0"/>
    </xf>
    <xf numFmtId="0" fontId="219" fillId="18" borderId="21" xfId="1" applyFont="1" applyFill="1" applyBorder="1" applyAlignment="1" applyProtection="1">
      <alignment horizontal="center" vertical="center" wrapText="1"/>
      <protection locked="0"/>
    </xf>
    <xf numFmtId="0" fontId="220" fillId="0" borderId="97" xfId="1" applyFont="1" applyBorder="1" applyAlignment="1" applyProtection="1">
      <alignment vertical="center"/>
      <protection locked="0"/>
    </xf>
    <xf numFmtId="3" fontId="220" fillId="0" borderId="98" xfId="1" applyNumberFormat="1" applyFont="1" applyBorder="1" applyAlignment="1">
      <alignment horizontal="right" indent="1"/>
    </xf>
    <xf numFmtId="3" fontId="221" fillId="0" borderId="97" xfId="1" applyNumberFormat="1" applyFont="1" applyBorder="1" applyAlignment="1">
      <alignment horizontal="right" indent="1"/>
    </xf>
    <xf numFmtId="3" fontId="20" fillId="0" borderId="97" xfId="1" applyNumberFormat="1" applyFont="1" applyBorder="1" applyAlignment="1">
      <alignment horizontal="right" indent="1"/>
    </xf>
    <xf numFmtId="3" fontId="20" fillId="0" borderId="98" xfId="1" applyNumberFormat="1" applyFont="1" applyBorder="1" applyAlignment="1">
      <alignment horizontal="right" indent="1"/>
    </xf>
    <xf numFmtId="0" fontId="33" fillId="6" borderId="92" xfId="1" applyFont="1" applyFill="1" applyBorder="1" applyAlignment="1" applyProtection="1">
      <alignment vertical="center"/>
      <protection locked="0"/>
    </xf>
    <xf numFmtId="3" fontId="33" fillId="6" borderId="99" xfId="1" applyNumberFormat="1" applyFont="1" applyFill="1" applyBorder="1" applyAlignment="1" applyProtection="1">
      <alignment horizontal="right" vertical="center" indent="1"/>
      <protection locked="0"/>
    </xf>
    <xf numFmtId="3" fontId="33" fillId="6" borderId="92" xfId="1" applyNumberFormat="1" applyFont="1" applyFill="1" applyBorder="1" applyAlignment="1" applyProtection="1">
      <alignment horizontal="right" vertical="center" indent="1"/>
      <protection locked="0"/>
    </xf>
    <xf numFmtId="0" fontId="222" fillId="0" borderId="0" xfId="1" applyFont="1" applyAlignment="1" applyProtection="1">
      <alignment vertical="center"/>
      <protection locked="0"/>
    </xf>
    <xf numFmtId="0" fontId="55" fillId="0" borderId="0" xfId="1" applyFont="1"/>
    <xf numFmtId="49" fontId="61" fillId="12" borderId="6" xfId="1" quotePrefix="1" applyNumberFormat="1" applyFont="1" applyFill="1" applyBorder="1" applyAlignment="1">
      <alignment horizontal="center"/>
    </xf>
    <xf numFmtId="0" fontId="188" fillId="2" borderId="0" xfId="13" applyFont="1" applyFill="1"/>
    <xf numFmtId="0" fontId="20" fillId="6" borderId="0" xfId="13" applyFont="1" applyFill="1"/>
    <xf numFmtId="3" fontId="25" fillId="17" borderId="0" xfId="13" applyNumberFormat="1" applyFont="1" applyFill="1"/>
    <xf numFmtId="3" fontId="64" fillId="17" borderId="0" xfId="13" applyNumberFormat="1" applyFont="1" applyFill="1"/>
    <xf numFmtId="3" fontId="194" fillId="0" borderId="0" xfId="13" applyNumberFormat="1" applyFont="1"/>
    <xf numFmtId="3" fontId="194" fillId="0" borderId="21" xfId="13" applyNumberFormat="1" applyFont="1" applyBorder="1"/>
    <xf numFmtId="10" fontId="31" fillId="6" borderId="0" xfId="13" applyNumberFormat="1" applyFont="1" applyFill="1"/>
    <xf numFmtId="0" fontId="31" fillId="6" borderId="0" xfId="13" applyFont="1" applyFill="1"/>
    <xf numFmtId="0" fontId="108" fillId="2" borderId="0" xfId="13" applyFont="1" applyFill="1"/>
    <xf numFmtId="49" fontId="183" fillId="17" borderId="0" xfId="5" applyNumberFormat="1" applyFont="1" applyFill="1" applyBorder="1" applyAlignment="1"/>
    <xf numFmtId="10" fontId="12" fillId="6" borderId="0" xfId="5" applyNumberFormat="1" applyFont="1" applyFill="1" applyBorder="1"/>
    <xf numFmtId="10" fontId="50" fillId="6" borderId="19" xfId="1" applyNumberFormat="1" applyFont="1" applyFill="1" applyBorder="1"/>
    <xf numFmtId="10" fontId="12" fillId="6" borderId="20" xfId="1" applyNumberFormat="1" applyFill="1" applyBorder="1"/>
    <xf numFmtId="10" fontId="51" fillId="4" borderId="7" xfId="5" applyNumberFormat="1" applyFont="1" applyFill="1" applyBorder="1"/>
    <xf numFmtId="165" fontId="51" fillId="4" borderId="7" xfId="1" applyNumberFormat="1" applyFont="1" applyFill="1" applyBorder="1"/>
    <xf numFmtId="0" fontId="56" fillId="0" borderId="0" xfId="13" applyFont="1"/>
    <xf numFmtId="0" fontId="162" fillId="2" borderId="0" xfId="1" applyFont="1" applyFill="1" applyAlignment="1">
      <alignment horizontal="right"/>
    </xf>
    <xf numFmtId="0" fontId="223" fillId="2" borderId="0" xfId="1" applyFont="1" applyFill="1"/>
    <xf numFmtId="0" fontId="203" fillId="2" borderId="0" xfId="1" applyFont="1" applyFill="1"/>
    <xf numFmtId="10" fontId="112" fillId="2" borderId="0" xfId="5" applyNumberFormat="1" applyFont="1" applyFill="1" applyBorder="1"/>
    <xf numFmtId="0" fontId="112" fillId="2" borderId="0" xfId="1" applyFont="1" applyFill="1"/>
    <xf numFmtId="10" fontId="112" fillId="2" borderId="19" xfId="1" applyNumberFormat="1" applyFont="1" applyFill="1" applyBorder="1"/>
    <xf numFmtId="10" fontId="112" fillId="2" borderId="20" xfId="1" applyNumberFormat="1" applyFont="1" applyFill="1" applyBorder="1"/>
    <xf numFmtId="0" fontId="224" fillId="2" borderId="0" xfId="1" applyFont="1" applyFill="1"/>
    <xf numFmtId="0" fontId="225" fillId="2" borderId="0" xfId="1" applyFont="1" applyFill="1"/>
    <xf numFmtId="165" fontId="203" fillId="2" borderId="0" xfId="1" applyNumberFormat="1" applyFont="1" applyFill="1"/>
    <xf numFmtId="0" fontId="22" fillId="10" borderId="51" xfId="1" applyFont="1" applyFill="1" applyBorder="1" applyAlignment="1" applyProtection="1">
      <alignment horizontal="left"/>
      <protection locked="0"/>
    </xf>
    <xf numFmtId="0" fontId="11" fillId="10" borderId="49" xfId="1" applyFont="1" applyFill="1" applyBorder="1" applyAlignment="1" applyProtection="1">
      <alignment horizontal="left"/>
      <protection locked="0"/>
    </xf>
    <xf numFmtId="0" fontId="11" fillId="10" borderId="50" xfId="1" applyFont="1" applyFill="1" applyBorder="1" applyAlignment="1" applyProtection="1">
      <alignment horizontal="left"/>
      <protection locked="0"/>
    </xf>
    <xf numFmtId="0" fontId="22" fillId="10" borderId="51" xfId="1" applyFont="1" applyFill="1" applyBorder="1" applyAlignment="1" applyProtection="1">
      <alignment horizontal="left" vertical="center"/>
      <protection locked="0"/>
    </xf>
    <xf numFmtId="0" fontId="11" fillId="10" borderId="49" xfId="1" applyFont="1" applyFill="1" applyBorder="1" applyAlignment="1" applyProtection="1">
      <alignment horizontal="left" wrapText="1"/>
      <protection locked="0"/>
    </xf>
    <xf numFmtId="0" fontId="22" fillId="10" borderId="51" xfId="1" applyFont="1" applyFill="1" applyBorder="1" applyAlignment="1" applyProtection="1">
      <alignment horizontal="left" wrapText="1"/>
      <protection locked="0"/>
    </xf>
    <xf numFmtId="0" fontId="20" fillId="10" borderId="58" xfId="1" applyFont="1" applyFill="1" applyBorder="1" applyAlignment="1" applyProtection="1">
      <alignment horizontal="left"/>
      <protection locked="0"/>
    </xf>
    <xf numFmtId="0" fontId="20" fillId="10" borderId="59" xfId="1" applyFont="1" applyFill="1" applyBorder="1" applyAlignment="1" applyProtection="1">
      <alignment horizontal="left"/>
      <protection locked="0"/>
    </xf>
    <xf numFmtId="0" fontId="20" fillId="10" borderId="60" xfId="1" applyFont="1" applyFill="1" applyBorder="1" applyAlignment="1" applyProtection="1">
      <alignment horizontal="left"/>
      <protection locked="0"/>
    </xf>
    <xf numFmtId="0" fontId="20" fillId="10" borderId="57" xfId="1" applyFont="1" applyFill="1" applyBorder="1" applyAlignment="1" applyProtection="1">
      <alignment horizontal="left"/>
      <protection locked="0"/>
    </xf>
    <xf numFmtId="0" fontId="11" fillId="2" borderId="55" xfId="1" applyFont="1" applyFill="1" applyBorder="1" applyAlignment="1">
      <alignment vertical="center" wrapText="1"/>
    </xf>
    <xf numFmtId="0" fontId="20" fillId="10" borderId="49" xfId="1" applyFont="1" applyFill="1" applyBorder="1" applyAlignment="1" applyProtection="1">
      <alignment horizontal="left" vertical="center"/>
      <protection locked="0"/>
    </xf>
    <xf numFmtId="0" fontId="20" fillId="10" borderId="49" xfId="1" applyFont="1" applyFill="1" applyBorder="1" applyAlignment="1" applyProtection="1">
      <alignment horizontal="left"/>
      <protection locked="0"/>
    </xf>
    <xf numFmtId="0" fontId="20" fillId="10" borderId="49" xfId="1" applyFont="1" applyFill="1" applyBorder="1" applyAlignment="1" applyProtection="1">
      <alignment horizontal="left" wrapText="1"/>
      <protection locked="0"/>
    </xf>
    <xf numFmtId="0" fontId="20" fillId="10" borderId="50" xfId="1" applyFont="1" applyFill="1" applyBorder="1" applyAlignment="1" applyProtection="1">
      <alignment horizontal="center" wrapText="1"/>
      <protection locked="0"/>
    </xf>
    <xf numFmtId="0" fontId="20" fillId="10" borderId="56" xfId="1" applyFont="1" applyFill="1" applyBorder="1" applyAlignment="1" applyProtection="1">
      <alignment horizontal="left"/>
      <protection locked="0"/>
    </xf>
    <xf numFmtId="0" fontId="20" fillId="10" borderId="54" xfId="1" applyFont="1" applyFill="1" applyBorder="1" applyAlignment="1" applyProtection="1">
      <alignment horizontal="left" wrapText="1"/>
      <protection locked="0"/>
    </xf>
    <xf numFmtId="0" fontId="20" fillId="10" borderId="54" xfId="1" applyFont="1" applyFill="1" applyBorder="1" applyAlignment="1" applyProtection="1">
      <alignment horizontal="left"/>
      <protection locked="0"/>
    </xf>
    <xf numFmtId="0" fontId="11" fillId="10" borderId="58" xfId="1" applyFont="1" applyFill="1" applyBorder="1" applyAlignment="1" applyProtection="1">
      <alignment horizontal="left"/>
      <protection locked="0"/>
    </xf>
    <xf numFmtId="0" fontId="206" fillId="13" borderId="0" xfId="0" applyFont="1" applyFill="1"/>
    <xf numFmtId="3" fontId="42" fillId="13" borderId="27" xfId="0" applyNumberFormat="1" applyFont="1" applyFill="1" applyBorder="1"/>
    <xf numFmtId="0" fontId="42" fillId="13" borderId="0" xfId="0" applyFont="1" applyFill="1"/>
    <xf numFmtId="3" fontId="206" fillId="13" borderId="0" xfId="0" applyNumberFormat="1" applyFont="1" applyFill="1"/>
    <xf numFmtId="3" fontId="42" fillId="13" borderId="27" xfId="0" applyNumberFormat="1" applyFont="1" applyFill="1" applyBorder="1" applyAlignment="1">
      <alignment wrapText="1"/>
    </xf>
    <xf numFmtId="0" fontId="12" fillId="13" borderId="0" xfId="0" applyFont="1" applyFill="1"/>
    <xf numFmtId="3" fontId="42" fillId="13" borderId="0" xfId="0" applyNumberFormat="1" applyFont="1" applyFill="1"/>
    <xf numFmtId="3" fontId="12" fillId="13" borderId="100" xfId="0" applyNumberFormat="1" applyFont="1" applyFill="1" applyBorder="1"/>
    <xf numFmtId="3" fontId="206" fillId="0" borderId="0" xfId="0" applyNumberFormat="1" applyFont="1"/>
    <xf numFmtId="0" fontId="0" fillId="0" borderId="0" xfId="6" applyFont="1"/>
    <xf numFmtId="3" fontId="53" fillId="2" borderId="0" xfId="1" applyNumberFormat="1" applyFont="1" applyFill="1"/>
    <xf numFmtId="0" fontId="13" fillId="12" borderId="6" xfId="20" quotePrefix="1" applyFont="1" applyFill="1" applyBorder="1" applyAlignment="1">
      <alignment horizontal="center"/>
    </xf>
    <xf numFmtId="49" fontId="61" fillId="12" borderId="6" xfId="1" applyNumberFormat="1" applyFont="1" applyFill="1" applyBorder="1" applyAlignment="1">
      <alignment horizontal="center"/>
    </xf>
    <xf numFmtId="0" fontId="226" fillId="2" borderId="0" xfId="19" applyFont="1" applyFill="1"/>
    <xf numFmtId="0" fontId="157" fillId="2" borderId="0" xfId="1" applyFont="1" applyFill="1" applyAlignment="1">
      <alignment horizontal="left"/>
    </xf>
    <xf numFmtId="0" fontId="227" fillId="2" borderId="0" xfId="19" applyFont="1" applyFill="1"/>
    <xf numFmtId="0" fontId="144" fillId="2" borderId="0" xfId="1" applyFont="1" applyFill="1" applyAlignment="1">
      <alignment horizontal="left"/>
    </xf>
    <xf numFmtId="0" fontId="220" fillId="0" borderId="101" xfId="1" applyFont="1" applyBorder="1" applyAlignment="1" applyProtection="1">
      <alignment horizontal="left" vertical="center" indent="1"/>
      <protection locked="0"/>
    </xf>
    <xf numFmtId="3" fontId="220" fillId="0" borderId="102" xfId="1" applyNumberFormat="1" applyFont="1" applyBorder="1" applyAlignment="1">
      <alignment horizontal="right" indent="1"/>
    </xf>
    <xf numFmtId="3" fontId="221" fillId="0" borderId="101" xfId="1" applyNumberFormat="1" applyFont="1" applyBorder="1" applyAlignment="1">
      <alignment horizontal="right" indent="1"/>
    </xf>
    <xf numFmtId="0" fontId="20" fillId="0" borderId="0" xfId="1" applyFont="1" applyAlignment="1" applyProtection="1">
      <alignment vertical="center"/>
      <protection locked="0"/>
    </xf>
    <xf numFmtId="0" fontId="33" fillId="0" borderId="21" xfId="1" applyFont="1" applyBorder="1" applyAlignment="1" applyProtection="1">
      <alignment horizontal="right" vertical="center" wrapText="1"/>
      <protection locked="0"/>
    </xf>
    <xf numFmtId="0" fontId="65" fillId="19" borderId="61" xfId="13" applyFont="1" applyFill="1" applyBorder="1"/>
    <xf numFmtId="1" fontId="12" fillId="19" borderId="3" xfId="13" applyNumberFormat="1" applyFill="1" applyBorder="1"/>
    <xf numFmtId="4" fontId="12" fillId="19" borderId="3" xfId="13" applyNumberFormat="1" applyFill="1" applyBorder="1"/>
    <xf numFmtId="0" fontId="12" fillId="19" borderId="3" xfId="13" applyFill="1" applyBorder="1"/>
    <xf numFmtId="3" fontId="12" fillId="19" borderId="3" xfId="13" applyNumberFormat="1" applyFill="1" applyBorder="1" applyAlignment="1">
      <alignment horizontal="right"/>
    </xf>
    <xf numFmtId="0" fontId="42" fillId="19" borderId="4" xfId="13" applyFont="1" applyFill="1" applyBorder="1"/>
    <xf numFmtId="0" fontId="65" fillId="19" borderId="103" xfId="13" applyFont="1" applyFill="1" applyBorder="1"/>
    <xf numFmtId="1" fontId="12" fillId="19" borderId="104" xfId="13" applyNumberFormat="1" applyFill="1" applyBorder="1"/>
    <xf numFmtId="4" fontId="12" fillId="19" borderId="104" xfId="13" applyNumberFormat="1" applyFill="1" applyBorder="1"/>
    <xf numFmtId="0" fontId="12" fillId="19" borderId="104" xfId="13" applyFill="1" applyBorder="1"/>
    <xf numFmtId="3" fontId="12" fillId="19" borderId="104" xfId="13" applyNumberFormat="1" applyFill="1" applyBorder="1" applyAlignment="1">
      <alignment horizontal="right"/>
    </xf>
    <xf numFmtId="0" fontId="42" fillId="19" borderId="105" xfId="13" applyFont="1" applyFill="1" applyBorder="1"/>
    <xf numFmtId="1" fontId="20" fillId="20" borderId="107" xfId="13" applyNumberFormat="1" applyFont="1" applyFill="1" applyBorder="1" applyAlignment="1">
      <alignment horizontal="right"/>
    </xf>
    <xf numFmtId="1" fontId="25" fillId="4" borderId="107" xfId="13" applyNumberFormat="1" applyFont="1" applyFill="1" applyBorder="1" applyAlignment="1">
      <alignment horizontal="right"/>
    </xf>
    <xf numFmtId="1" fontId="20" fillId="20" borderId="107" xfId="13" applyNumberFormat="1" applyFont="1" applyFill="1" applyBorder="1" applyAlignment="1">
      <alignment horizontal="right" wrapText="1"/>
    </xf>
    <xf numFmtId="1" fontId="20" fillId="20" borderId="108" xfId="13" applyNumberFormat="1" applyFont="1" applyFill="1" applyBorder="1" applyAlignment="1">
      <alignment horizontal="right"/>
    </xf>
    <xf numFmtId="1" fontId="20" fillId="20" borderId="12" xfId="13" applyNumberFormat="1" applyFont="1" applyFill="1" applyBorder="1" applyAlignment="1">
      <alignment horizontal="right"/>
    </xf>
    <xf numFmtId="1" fontId="25" fillId="4" borderId="12" xfId="13" applyNumberFormat="1" applyFont="1" applyFill="1" applyBorder="1" applyAlignment="1">
      <alignment horizontal="right"/>
    </xf>
    <xf numFmtId="1" fontId="20" fillId="20" borderId="13" xfId="13" applyNumberFormat="1" applyFont="1" applyFill="1" applyBorder="1" applyAlignment="1">
      <alignment horizontal="right"/>
    </xf>
    <xf numFmtId="14" fontId="20" fillId="20" borderId="6" xfId="13" applyNumberFormat="1" applyFont="1" applyFill="1" applyBorder="1" applyAlignment="1">
      <alignment horizontal="right"/>
    </xf>
    <xf numFmtId="2" fontId="20" fillId="20" borderId="6" xfId="13" applyNumberFormat="1" applyFont="1" applyFill="1" applyBorder="1" applyAlignment="1">
      <alignment horizontal="right"/>
    </xf>
    <xf numFmtId="166" fontId="20" fillId="20" borderId="6" xfId="13" applyNumberFormat="1" applyFont="1" applyFill="1" applyBorder="1" applyAlignment="1">
      <alignment horizontal="right"/>
    </xf>
    <xf numFmtId="166" fontId="25" fillId="4" borderId="6" xfId="13" applyNumberFormat="1" applyFont="1" applyFill="1" applyBorder="1" applyAlignment="1">
      <alignment horizontal="right"/>
    </xf>
    <xf numFmtId="14" fontId="25" fillId="4" borderId="6" xfId="13" applyNumberFormat="1" applyFont="1" applyFill="1" applyBorder="1" applyAlignment="1">
      <alignment horizontal="right"/>
    </xf>
    <xf numFmtId="14" fontId="20" fillId="20" borderId="62" xfId="13" applyNumberFormat="1" applyFont="1" applyFill="1" applyBorder="1" applyAlignment="1">
      <alignment horizontal="right"/>
    </xf>
    <xf numFmtId="0" fontId="25" fillId="4" borderId="6" xfId="13" applyFont="1" applyFill="1" applyBorder="1" applyAlignment="1">
      <alignment horizontal="right"/>
    </xf>
    <xf numFmtId="14" fontId="25" fillId="4" borderId="0" xfId="13" applyNumberFormat="1" applyFont="1" applyFill="1" applyAlignment="1">
      <alignment horizontal="right"/>
    </xf>
    <xf numFmtId="0" fontId="25" fillId="0" borderId="6" xfId="13" applyFont="1" applyBorder="1" applyAlignment="1">
      <alignment horizontal="right"/>
    </xf>
    <xf numFmtId="14" fontId="25" fillId="0" borderId="6" xfId="13" applyNumberFormat="1" applyFont="1" applyBorder="1" applyAlignment="1">
      <alignment horizontal="right"/>
    </xf>
    <xf numFmtId="0" fontId="25" fillId="2" borderId="8" xfId="13" applyFont="1" applyFill="1" applyBorder="1" applyAlignment="1">
      <alignment horizontal="left"/>
    </xf>
    <xf numFmtId="3" fontId="20" fillId="2" borderId="0" xfId="13" applyNumberFormat="1" applyFont="1" applyFill="1" applyAlignment="1">
      <alignment horizontal="right"/>
    </xf>
    <xf numFmtId="4" fontId="28" fillId="2" borderId="0" xfId="13" applyNumberFormat="1" applyFont="1" applyFill="1"/>
    <xf numFmtId="3" fontId="28" fillId="2" borderId="0" xfId="13" applyNumberFormat="1" applyFont="1" applyFill="1"/>
    <xf numFmtId="3" fontId="25" fillId="2" borderId="13" xfId="13" applyNumberFormat="1" applyFont="1" applyFill="1" applyBorder="1" applyAlignment="1">
      <alignment horizontal="right"/>
    </xf>
    <xf numFmtId="170" fontId="25" fillId="3" borderId="8" xfId="13" applyNumberFormat="1" applyFont="1" applyFill="1" applyBorder="1" applyAlignment="1">
      <alignment horizontal="left"/>
    </xf>
    <xf numFmtId="0" fontId="20" fillId="3" borderId="76" xfId="13" applyFont="1" applyFill="1" applyBorder="1"/>
    <xf numFmtId="4" fontId="20" fillId="3" borderId="76" xfId="13" applyNumberFormat="1" applyFont="1" applyFill="1" applyBorder="1"/>
    <xf numFmtId="3" fontId="20" fillId="3" borderId="76" xfId="13" applyNumberFormat="1" applyFont="1" applyFill="1" applyBorder="1" applyAlignment="1">
      <alignment horizontal="right"/>
    </xf>
    <xf numFmtId="0" fontId="25" fillId="3" borderId="72" xfId="13" applyFont="1" applyFill="1" applyBorder="1"/>
    <xf numFmtId="3" fontId="25" fillId="20" borderId="8" xfId="13" applyNumberFormat="1" applyFont="1" applyFill="1" applyBorder="1" applyAlignment="1">
      <alignment horizontal="left"/>
    </xf>
    <xf numFmtId="3" fontId="20" fillId="0" borderId="6" xfId="13" applyNumberFormat="1" applyFont="1" applyBorder="1"/>
    <xf numFmtId="3" fontId="20" fillId="20" borderId="6" xfId="13" applyNumberFormat="1" applyFont="1" applyFill="1" applyBorder="1"/>
    <xf numFmtId="4" fontId="20" fillId="0" borderId="6" xfId="13" applyNumberFormat="1" applyFont="1" applyBorder="1"/>
    <xf numFmtId="3" fontId="20" fillId="4" borderId="6" xfId="13" applyNumberFormat="1" applyFont="1" applyFill="1" applyBorder="1"/>
    <xf numFmtId="3" fontId="20" fillId="4" borderId="6" xfId="13" applyNumberFormat="1" applyFont="1" applyFill="1" applyBorder="1" applyAlignment="1">
      <alignment horizontal="right"/>
    </xf>
    <xf numFmtId="0" fontId="20" fillId="4" borderId="109" xfId="13" applyFont="1" applyFill="1" applyBorder="1"/>
    <xf numFmtId="0" fontId="20" fillId="0" borderId="110" xfId="13" applyFont="1" applyBorder="1"/>
    <xf numFmtId="3" fontId="20" fillId="0" borderId="39" xfId="13" applyNumberFormat="1" applyFont="1" applyBorder="1"/>
    <xf numFmtId="171" fontId="20" fillId="0" borderId="0" xfId="13" applyNumberFormat="1" applyFont="1"/>
    <xf numFmtId="172" fontId="20" fillId="0" borderId="0" xfId="13" applyNumberFormat="1" applyFont="1"/>
    <xf numFmtId="0" fontId="25" fillId="20" borderId="8" xfId="13" applyFont="1" applyFill="1" applyBorder="1" applyAlignment="1">
      <alignment horizontal="left"/>
    </xf>
    <xf numFmtId="3" fontId="20" fillId="4" borderId="7" xfId="13" applyNumberFormat="1" applyFont="1" applyFill="1" applyBorder="1"/>
    <xf numFmtId="172" fontId="20" fillId="0" borderId="0" xfId="5" applyNumberFormat="1" applyFont="1"/>
    <xf numFmtId="0" fontId="25" fillId="0" borderId="8" xfId="13" applyFont="1" applyBorder="1" applyAlignment="1">
      <alignment horizontal="left"/>
    </xf>
    <xf numFmtId="0" fontId="25" fillId="21" borderId="8" xfId="13" applyFont="1" applyFill="1" applyBorder="1" applyAlignment="1">
      <alignment horizontal="left"/>
    </xf>
    <xf numFmtId="3" fontId="25" fillId="21" borderId="7" xfId="13" applyNumberFormat="1" applyFont="1" applyFill="1" applyBorder="1" applyAlignment="1">
      <alignment horizontal="right"/>
    </xf>
    <xf numFmtId="4" fontId="20" fillId="21" borderId="7" xfId="13" applyNumberFormat="1" applyFont="1" applyFill="1" applyBorder="1" applyAlignment="1">
      <alignment horizontal="right"/>
    </xf>
    <xf numFmtId="3" fontId="25" fillId="21" borderId="39" xfId="13" applyNumberFormat="1" applyFont="1" applyFill="1" applyBorder="1" applyAlignment="1">
      <alignment horizontal="right"/>
    </xf>
    <xf numFmtId="171" fontId="25" fillId="0" borderId="0" xfId="13" applyNumberFormat="1" applyFont="1"/>
    <xf numFmtId="172" fontId="25" fillId="0" borderId="0" xfId="5" applyNumberFormat="1" applyFont="1"/>
    <xf numFmtId="3" fontId="20" fillId="2" borderId="16" xfId="13" applyNumberFormat="1" applyFont="1" applyFill="1" applyBorder="1"/>
    <xf numFmtId="4" fontId="20" fillId="2" borderId="16" xfId="13" applyNumberFormat="1" applyFont="1" applyFill="1" applyBorder="1"/>
    <xf numFmtId="3" fontId="20" fillId="2" borderId="16" xfId="13" applyNumberFormat="1" applyFont="1" applyFill="1" applyBorder="1" applyAlignment="1">
      <alignment horizontal="right"/>
    </xf>
    <xf numFmtId="3" fontId="25" fillId="0" borderId="66" xfId="13" applyNumberFormat="1" applyFont="1" applyBorder="1" applyAlignment="1">
      <alignment horizontal="right"/>
    </xf>
    <xf numFmtId="170" fontId="25" fillId="0" borderId="8" xfId="13" applyNumberFormat="1" applyFont="1" applyBorder="1" applyAlignment="1">
      <alignment horizontal="left"/>
    </xf>
    <xf numFmtId="3" fontId="20" fillId="0" borderId="31" xfId="13" applyNumberFormat="1" applyFont="1" applyBorder="1" applyAlignment="1">
      <alignment horizontal="right"/>
    </xf>
    <xf numFmtId="4" fontId="20" fillId="21" borderId="7" xfId="13" applyNumberFormat="1" applyFont="1" applyFill="1" applyBorder="1" applyAlignment="1">
      <alignment horizontal="center"/>
    </xf>
    <xf numFmtId="3" fontId="25" fillId="21" borderId="7" xfId="13" applyNumberFormat="1" applyFont="1" applyFill="1" applyBorder="1" applyAlignment="1">
      <alignment horizontal="center"/>
    </xf>
    <xf numFmtId="172" fontId="25" fillId="0" borderId="0" xfId="13" applyNumberFormat="1" applyFont="1"/>
    <xf numFmtId="165" fontId="20" fillId="0" borderId="0" xfId="13" applyNumberFormat="1" applyFont="1"/>
    <xf numFmtId="3" fontId="28" fillId="2" borderId="16" xfId="13" applyNumberFormat="1" applyFont="1" applyFill="1" applyBorder="1" applyAlignment="1">
      <alignment horizontal="right"/>
    </xf>
    <xf numFmtId="3" fontId="20" fillId="2" borderId="66" xfId="13" applyNumberFormat="1" applyFont="1" applyFill="1" applyBorder="1" applyAlignment="1">
      <alignment horizontal="right"/>
    </xf>
    <xf numFmtId="0" fontId="25" fillId="3" borderId="8" xfId="13" applyFont="1" applyFill="1" applyBorder="1" applyAlignment="1">
      <alignment horizontal="left"/>
    </xf>
    <xf numFmtId="3" fontId="20" fillId="3" borderId="76" xfId="13" applyNumberFormat="1" applyFont="1" applyFill="1" applyBorder="1"/>
    <xf numFmtId="0" fontId="20" fillId="0" borderId="8" xfId="13" applyFont="1" applyBorder="1" applyAlignment="1">
      <alignment horizontal="left"/>
    </xf>
    <xf numFmtId="0" fontId="20" fillId="4" borderId="110" xfId="13" applyFont="1" applyFill="1" applyBorder="1"/>
    <xf numFmtId="0" fontId="20" fillId="4" borderId="111" xfId="13" applyFont="1" applyFill="1" applyBorder="1"/>
    <xf numFmtId="0" fontId="20" fillId="0" borderId="6" xfId="13" applyFont="1" applyBorder="1"/>
    <xf numFmtId="164" fontId="20" fillId="0" borderId="0" xfId="13" applyNumberFormat="1" applyFont="1"/>
    <xf numFmtId="3" fontId="20" fillId="0" borderId="7" xfId="13" applyNumberFormat="1" applyFont="1" applyBorder="1"/>
    <xf numFmtId="4" fontId="20" fillId="0" borderId="7" xfId="13" applyNumberFormat="1" applyFont="1" applyBorder="1"/>
    <xf numFmtId="165" fontId="25" fillId="0" borderId="0" xfId="13" applyNumberFormat="1" applyFont="1"/>
    <xf numFmtId="3" fontId="25" fillId="22" borderId="16" xfId="13" applyNumberFormat="1" applyFont="1" applyFill="1" applyBorder="1"/>
    <xf numFmtId="4" fontId="25" fillId="22" borderId="16" xfId="13" applyNumberFormat="1" applyFont="1" applyFill="1" applyBorder="1"/>
    <xf numFmtId="3" fontId="25" fillId="21" borderId="16" xfId="13" applyNumberFormat="1" applyFont="1" applyFill="1" applyBorder="1"/>
    <xf numFmtId="3" fontId="25" fillId="22" borderId="16" xfId="13" applyNumberFormat="1" applyFont="1" applyFill="1" applyBorder="1" applyAlignment="1">
      <alignment horizontal="right"/>
    </xf>
    <xf numFmtId="3" fontId="25" fillId="22" borderId="16" xfId="13" applyNumberFormat="1" applyFont="1" applyFill="1" applyBorder="1" applyAlignment="1">
      <alignment horizontal="center"/>
    </xf>
    <xf numFmtId="3" fontId="25" fillId="22" borderId="7" xfId="13" applyNumberFormat="1" applyFont="1" applyFill="1" applyBorder="1" applyAlignment="1">
      <alignment horizontal="center"/>
    </xf>
    <xf numFmtId="3" fontId="25" fillId="22" borderId="66" xfId="13" applyNumberFormat="1" applyFont="1" applyFill="1" applyBorder="1" applyAlignment="1">
      <alignment horizontal="right"/>
    </xf>
    <xf numFmtId="0" fontId="25" fillId="2" borderId="67" xfId="13" applyFont="1" applyFill="1" applyBorder="1" applyAlignment="1">
      <alignment horizontal="left"/>
    </xf>
    <xf numFmtId="3" fontId="25" fillId="2" borderId="83" xfId="13" applyNumberFormat="1" applyFont="1" applyFill="1" applyBorder="1" applyAlignment="1">
      <alignment horizontal="right"/>
    </xf>
    <xf numFmtId="3" fontId="25" fillId="2" borderId="83" xfId="13" applyNumberFormat="1" applyFont="1" applyFill="1" applyBorder="1" applyAlignment="1">
      <alignment horizontal="center"/>
    </xf>
    <xf numFmtId="4" fontId="20" fillId="2" borderId="83" xfId="13" applyNumberFormat="1" applyFont="1" applyFill="1" applyBorder="1"/>
    <xf numFmtId="3" fontId="25" fillId="2" borderId="76" xfId="13" applyNumberFormat="1" applyFont="1" applyFill="1" applyBorder="1" applyAlignment="1">
      <alignment horizontal="right"/>
    </xf>
    <xf numFmtId="3" fontId="25" fillId="2" borderId="83" xfId="13" applyNumberFormat="1" applyFont="1" applyFill="1" applyBorder="1"/>
    <xf numFmtId="0" fontId="25" fillId="2" borderId="83" xfId="13" applyFont="1" applyFill="1" applyBorder="1" applyAlignment="1">
      <alignment horizontal="right"/>
    </xf>
    <xf numFmtId="0" fontId="25" fillId="2" borderId="83" xfId="13" applyFont="1" applyFill="1" applyBorder="1" applyAlignment="1">
      <alignment horizontal="center"/>
    </xf>
    <xf numFmtId="3" fontId="25" fillId="2" borderId="112" xfId="13" applyNumberFormat="1" applyFont="1" applyFill="1" applyBorder="1" applyAlignment="1">
      <alignment horizontal="right"/>
    </xf>
    <xf numFmtId="3" fontId="20" fillId="2" borderId="0" xfId="13" applyNumberFormat="1" applyFont="1" applyFill="1"/>
    <xf numFmtId="3" fontId="25" fillId="3" borderId="76" xfId="13" applyNumberFormat="1" applyFont="1" applyFill="1" applyBorder="1" applyAlignment="1">
      <alignment horizontal="left"/>
    </xf>
    <xf numFmtId="171" fontId="20" fillId="0" borderId="0" xfId="5" applyNumberFormat="1" applyFont="1" applyFill="1"/>
    <xf numFmtId="10" fontId="20" fillId="0" borderId="0" xfId="13" applyNumberFormat="1" applyFont="1"/>
    <xf numFmtId="170" fontId="20" fillId="0" borderId="5" xfId="13" applyNumberFormat="1" applyFont="1" applyBorder="1" applyAlignment="1">
      <alignment horizontal="left"/>
    </xf>
    <xf numFmtId="0" fontId="20" fillId="0" borderId="109" xfId="13" applyFont="1" applyBorder="1"/>
    <xf numFmtId="170" fontId="20" fillId="0" borderId="8" xfId="13" applyNumberFormat="1" applyFont="1" applyBorder="1" applyAlignment="1">
      <alignment horizontal="left"/>
    </xf>
    <xf numFmtId="3" fontId="20" fillId="20" borderId="7" xfId="13" applyNumberFormat="1" applyFont="1" applyFill="1" applyBorder="1"/>
    <xf numFmtId="170" fontId="25" fillId="22" borderId="67" xfId="13" applyNumberFormat="1" applyFont="1" applyFill="1" applyBorder="1" applyAlignment="1">
      <alignment horizontal="left"/>
    </xf>
    <xf numFmtId="4" fontId="20" fillId="3" borderId="16" xfId="13" applyNumberFormat="1" applyFont="1" applyFill="1" applyBorder="1"/>
    <xf numFmtId="3" fontId="25" fillId="22" borderId="66" xfId="13" applyNumberFormat="1" applyFont="1" applyFill="1" applyBorder="1"/>
    <xf numFmtId="0" fontId="25" fillId="23" borderId="113" xfId="13" applyFont="1" applyFill="1" applyBorder="1"/>
    <xf numFmtId="3" fontId="25" fillId="23" borderId="114" xfId="13" applyNumberFormat="1" applyFont="1" applyFill="1" applyBorder="1"/>
    <xf numFmtId="4" fontId="20" fillId="23" borderId="114" xfId="13" applyNumberFormat="1" applyFont="1" applyFill="1" applyBorder="1"/>
    <xf numFmtId="3" fontId="25" fillId="23" borderId="115" xfId="13" applyNumberFormat="1" applyFont="1" applyFill="1" applyBorder="1"/>
    <xf numFmtId="3" fontId="42" fillId="0" borderId="0" xfId="13" applyNumberFormat="1" applyFont="1" applyAlignment="1">
      <alignment horizontal="center"/>
    </xf>
    <xf numFmtId="4" fontId="12" fillId="0" borderId="0" xfId="13" applyNumberFormat="1" applyAlignment="1">
      <alignment horizontal="center"/>
    </xf>
    <xf numFmtId="3" fontId="42" fillId="0" borderId="0" xfId="13" applyNumberFormat="1" applyFont="1"/>
    <xf numFmtId="164" fontId="0" fillId="0" borderId="0" xfId="7" applyFont="1"/>
    <xf numFmtId="0" fontId="12" fillId="0" borderId="0" xfId="13" applyAlignment="1">
      <alignment horizontal="right"/>
    </xf>
    <xf numFmtId="0" fontId="24" fillId="3" borderId="2" xfId="20" applyFont="1" applyFill="1" applyBorder="1" applyAlignment="1">
      <alignment horizontal="center"/>
    </xf>
    <xf numFmtId="0" fontId="15" fillId="3" borderId="3" xfId="20" applyFont="1" applyFill="1" applyBorder="1" applyAlignment="1">
      <alignment horizontal="center"/>
    </xf>
    <xf numFmtId="0" fontId="15" fillId="3" borderId="4" xfId="20" applyFont="1" applyFill="1" applyBorder="1" applyAlignment="1">
      <alignment horizontal="center"/>
    </xf>
    <xf numFmtId="0" fontId="83" fillId="3" borderId="2" xfId="20" applyFont="1" applyFill="1" applyBorder="1" applyAlignment="1">
      <alignment horizontal="center"/>
    </xf>
    <xf numFmtId="0" fontId="150" fillId="3" borderId="3" xfId="20" applyFont="1" applyFill="1" applyBorder="1" applyAlignment="1">
      <alignment horizontal="center"/>
    </xf>
    <xf numFmtId="0" fontId="150" fillId="3" borderId="4" xfId="20" applyFont="1" applyFill="1" applyBorder="1" applyAlignment="1">
      <alignment horizontal="center"/>
    </xf>
    <xf numFmtId="0" fontId="20" fillId="3" borderId="106" xfId="13" applyFont="1" applyFill="1" applyBorder="1" applyAlignment="1">
      <alignment horizontal="left"/>
    </xf>
    <xf numFmtId="0" fontId="20" fillId="3" borderId="10" xfId="13" applyFont="1" applyFill="1" applyBorder="1" applyAlignment="1">
      <alignment horizontal="left"/>
    </xf>
    <xf numFmtId="0" fontId="20" fillId="3" borderId="5" xfId="13" applyFont="1" applyFill="1" applyBorder="1" applyAlignment="1">
      <alignment horizontal="left"/>
    </xf>
    <xf numFmtId="0" fontId="51" fillId="2" borderId="26" xfId="6" applyFont="1" applyFill="1" applyBorder="1" applyAlignment="1">
      <alignment vertical="center"/>
    </xf>
    <xf numFmtId="0" fontId="25" fillId="2" borderId="0" xfId="0" applyFont="1" applyFill="1" applyAlignment="1">
      <alignment horizontal="center" vertical="center" wrapText="1"/>
    </xf>
    <xf numFmtId="0" fontId="25" fillId="2" borderId="87" xfId="0" applyFont="1" applyFill="1" applyBorder="1" applyAlignment="1">
      <alignment horizontal="center" vertical="center" wrapText="1"/>
    </xf>
    <xf numFmtId="0" fontId="23" fillId="2" borderId="0" xfId="0" applyFont="1" applyFill="1" applyAlignment="1">
      <alignment horizontal="center" vertical="center"/>
    </xf>
    <xf numFmtId="0" fontId="51" fillId="2" borderId="26" xfId="1" applyFont="1" applyFill="1" applyBorder="1" applyAlignment="1">
      <alignment vertical="center" wrapText="1"/>
    </xf>
    <xf numFmtId="0" fontId="42" fillId="2" borderId="26" xfId="6" applyFont="1" applyFill="1" applyBorder="1" applyAlignment="1">
      <alignment vertical="center" wrapText="1"/>
    </xf>
    <xf numFmtId="0" fontId="42" fillId="4" borderId="61" xfId="13" applyFont="1" applyFill="1" applyBorder="1" applyAlignment="1">
      <alignment horizontal="center"/>
    </xf>
    <xf numFmtId="0" fontId="42" fillId="4" borderId="3" xfId="13" applyFont="1" applyFill="1" applyBorder="1" applyAlignment="1">
      <alignment horizontal="center"/>
    </xf>
    <xf numFmtId="0" fontId="42" fillId="4" borderId="4" xfId="13" applyFont="1" applyFill="1" applyBorder="1" applyAlignment="1">
      <alignment horizontal="center"/>
    </xf>
    <xf numFmtId="0" fontId="72" fillId="4" borderId="61" xfId="13" applyFont="1" applyFill="1" applyBorder="1" applyAlignment="1">
      <alignment horizontal="center"/>
    </xf>
    <xf numFmtId="0" fontId="72" fillId="4" borderId="3" xfId="13" applyFont="1" applyFill="1" applyBorder="1" applyAlignment="1">
      <alignment horizontal="center"/>
    </xf>
    <xf numFmtId="0" fontId="72" fillId="4" borderId="4" xfId="13" applyFont="1" applyFill="1" applyBorder="1" applyAlignment="1">
      <alignment horizontal="center"/>
    </xf>
    <xf numFmtId="0" fontId="42" fillId="2" borderId="22" xfId="1" applyFont="1" applyFill="1" applyBorder="1" applyAlignment="1">
      <alignment vertical="center" wrapText="1"/>
    </xf>
    <xf numFmtId="0" fontId="175" fillId="2" borderId="85" xfId="22" applyFont="1" applyFill="1" applyBorder="1" applyAlignment="1">
      <alignment horizontal="left" vertical="top"/>
    </xf>
    <xf numFmtId="0" fontId="175" fillId="2" borderId="21" xfId="22" applyFont="1" applyFill="1" applyBorder="1" applyAlignment="1">
      <alignment horizontal="left" vertical="top"/>
    </xf>
    <xf numFmtId="0" fontId="175" fillId="2" borderId="18" xfId="22" applyFont="1" applyFill="1" applyBorder="1" applyAlignment="1">
      <alignment horizontal="left" vertical="top"/>
    </xf>
    <xf numFmtId="0" fontId="174" fillId="0" borderId="61" xfId="22" applyFont="1" applyBorder="1" applyAlignment="1" applyProtection="1">
      <alignment horizontal="center"/>
      <protection locked="0"/>
    </xf>
    <xf numFmtId="0" fontId="174" fillId="0" borderId="3" xfId="22" applyFont="1" applyBorder="1" applyAlignment="1" applyProtection="1">
      <alignment horizontal="center"/>
      <protection locked="0"/>
    </xf>
    <xf numFmtId="0" fontId="174" fillId="0" borderId="4" xfId="22" applyFont="1" applyBorder="1" applyAlignment="1" applyProtection="1">
      <alignment horizontal="center"/>
      <protection locked="0"/>
    </xf>
    <xf numFmtId="0" fontId="181" fillId="2" borderId="41" xfId="22" applyFont="1" applyFill="1" applyBorder="1" applyAlignment="1" applyProtection="1">
      <alignment horizontal="left" vertical="top"/>
      <protection locked="0"/>
    </xf>
    <xf numFmtId="0" fontId="181" fillId="2" borderId="83" xfId="22" applyFont="1" applyFill="1" applyBorder="1" applyAlignment="1" applyProtection="1">
      <alignment horizontal="left" vertical="top"/>
      <protection locked="0"/>
    </xf>
    <xf numFmtId="0" fontId="181" fillId="2" borderId="42" xfId="22" applyFont="1" applyFill="1" applyBorder="1" applyAlignment="1" applyProtection="1">
      <alignment horizontal="left" vertical="top"/>
      <protection locked="0"/>
    </xf>
    <xf numFmtId="0" fontId="175" fillId="2" borderId="11" xfId="22" applyFont="1" applyFill="1" applyBorder="1" applyAlignment="1">
      <alignment horizontal="left" vertical="top"/>
    </xf>
    <xf numFmtId="0" fontId="175" fillId="2" borderId="0" xfId="22" applyFont="1" applyFill="1" applyAlignment="1">
      <alignment horizontal="left" vertical="top"/>
    </xf>
    <xf numFmtId="0" fontId="175" fillId="2" borderId="43" xfId="22" applyFont="1" applyFill="1" applyBorder="1" applyAlignment="1">
      <alignment horizontal="left" vertical="top"/>
    </xf>
    <xf numFmtId="0" fontId="179" fillId="2" borderId="11" xfId="22" applyFont="1" applyFill="1" applyBorder="1" applyAlignment="1">
      <alignment horizontal="left" vertical="top"/>
    </xf>
    <xf numFmtId="0" fontId="179" fillId="2" borderId="0" xfId="22" applyFont="1" applyFill="1" applyAlignment="1">
      <alignment horizontal="left" vertical="top"/>
    </xf>
    <xf numFmtId="0" fontId="179" fillId="2" borderId="43" xfId="22" applyFont="1" applyFill="1" applyBorder="1" applyAlignment="1">
      <alignment horizontal="left" vertical="top"/>
    </xf>
    <xf numFmtId="0" fontId="175" fillId="2" borderId="11" xfId="22" applyFont="1" applyFill="1" applyBorder="1" applyAlignment="1">
      <alignment horizontal="left" vertical="top" wrapText="1"/>
    </xf>
    <xf numFmtId="0" fontId="175" fillId="2" borderId="0" xfId="22" applyFont="1" applyFill="1" applyAlignment="1">
      <alignment horizontal="left" vertical="top" wrapText="1"/>
    </xf>
    <xf numFmtId="0" fontId="175" fillId="2" borderId="43" xfId="22" applyFont="1" applyFill="1" applyBorder="1" applyAlignment="1">
      <alignment horizontal="left" vertical="top" wrapText="1"/>
    </xf>
    <xf numFmtId="0" fontId="179" fillId="2" borderId="11" xfId="22" applyFont="1" applyFill="1" applyBorder="1" applyAlignment="1">
      <alignment horizontal="left" vertical="top" wrapText="1"/>
    </xf>
    <xf numFmtId="0" fontId="179" fillId="2" borderId="0" xfId="22" applyFont="1" applyFill="1" applyAlignment="1">
      <alignment horizontal="left" vertical="top" wrapText="1"/>
    </xf>
    <xf numFmtId="0" fontId="179" fillId="2" borderId="43" xfId="22" applyFont="1" applyFill="1" applyBorder="1" applyAlignment="1">
      <alignment horizontal="left" vertical="top" wrapText="1"/>
    </xf>
    <xf numFmtId="9" fontId="65" fillId="4" borderId="3" xfId="9" applyFont="1" applyFill="1" applyBorder="1" applyAlignment="1">
      <alignment horizontal="center"/>
    </xf>
    <xf numFmtId="9" fontId="65" fillId="4" borderId="4" xfId="9" applyFont="1" applyFill="1" applyBorder="1" applyAlignment="1">
      <alignment horizontal="center"/>
    </xf>
    <xf numFmtId="9" fontId="65" fillId="4" borderId="61" xfId="9" applyFont="1" applyFill="1" applyBorder="1" applyAlignment="1">
      <alignment horizontal="center"/>
    </xf>
    <xf numFmtId="9" fontId="65" fillId="4" borderId="61" xfId="9" applyFont="1" applyFill="1" applyBorder="1" applyAlignment="1">
      <alignment horizontal="center" wrapText="1"/>
    </xf>
    <xf numFmtId="9" fontId="65" fillId="4" borderId="4" xfId="9" applyFont="1" applyFill="1" applyBorder="1" applyAlignment="1">
      <alignment horizontal="center" wrapText="1"/>
    </xf>
    <xf numFmtId="0" fontId="26" fillId="4" borderId="2" xfId="1" applyFont="1" applyFill="1" applyBorder="1" applyAlignment="1">
      <alignment horizontal="center"/>
    </xf>
    <xf numFmtId="0" fontId="26" fillId="4" borderId="38" xfId="1" applyFont="1" applyFill="1" applyBorder="1" applyAlignment="1">
      <alignment horizontal="center"/>
    </xf>
  </cellXfs>
  <cellStyles count="31">
    <cellStyle name="Hyperlänk" xfId="25" builtinId="8"/>
    <cellStyle name="Normal" xfId="0" builtinId="0"/>
    <cellStyle name="Normal 2" xfId="4" xr:uid="{00000000-0005-0000-0000-000001000000}"/>
    <cellStyle name="Normal 2 2" xfId="13" xr:uid="{00000000-0005-0000-0000-000002000000}"/>
    <cellStyle name="Normal 2 3" xfId="1" xr:uid="{00000000-0005-0000-0000-000003000000}"/>
    <cellStyle name="Normal 2 4 2" xfId="6" xr:uid="{00000000-0005-0000-0000-000004000000}"/>
    <cellStyle name="Normal 3" xfId="15" xr:uid="{00000000-0005-0000-0000-000005000000}"/>
    <cellStyle name="Normal 4" xfId="11" xr:uid="{00000000-0005-0000-0000-000006000000}"/>
    <cellStyle name="Normal 4 2" xfId="16" xr:uid="{00000000-0005-0000-0000-000007000000}"/>
    <cellStyle name="Normal 4 2 2" xfId="24" xr:uid="{00000000-0005-0000-0000-000008000000}"/>
    <cellStyle name="Normal 4 3" xfId="2" xr:uid="{00000000-0005-0000-0000-000009000000}"/>
    <cellStyle name="Normal 4 3 2 2" xfId="3" xr:uid="{00000000-0005-0000-0000-00000A000000}"/>
    <cellStyle name="Normal 4 3 2 2 2" xfId="20" xr:uid="{00000000-0005-0000-0000-00000B000000}"/>
    <cellStyle name="Normal 4 4" xfId="22" xr:uid="{00000000-0005-0000-0000-00000C000000}"/>
    <cellStyle name="Normal 4 5" xfId="27" xr:uid="{CC38111F-446F-4973-A73C-440AB7AA365E}"/>
    <cellStyle name="Normal 4 6" xfId="29" xr:uid="{66704344-9219-4F62-87C5-75424FA8EE9B}"/>
    <cellStyle name="Normal 5" xfId="17" xr:uid="{00000000-0005-0000-0000-00000D000000}"/>
    <cellStyle name="Normal 5 2" xfId="19" xr:uid="{00000000-0005-0000-0000-00000E000000}"/>
    <cellStyle name="Normal 7 2" xfId="10" xr:uid="{00000000-0005-0000-0000-00000F000000}"/>
    <cellStyle name="Normal 9 2" xfId="8" xr:uid="{00000000-0005-0000-0000-000010000000}"/>
    <cellStyle name="Normal 9 2 2" xfId="21" xr:uid="{00000000-0005-0000-0000-000011000000}"/>
    <cellStyle name="Procent 2" xfId="5" xr:uid="{00000000-0005-0000-0000-000013000000}"/>
    <cellStyle name="Procent 2 2" xfId="9" xr:uid="{00000000-0005-0000-0000-000014000000}"/>
    <cellStyle name="Procent 3" xfId="14" xr:uid="{00000000-0005-0000-0000-000015000000}"/>
    <cellStyle name="Procent 4" xfId="12" xr:uid="{00000000-0005-0000-0000-000016000000}"/>
    <cellStyle name="Procent 4 2" xfId="23" xr:uid="{00000000-0005-0000-0000-000017000000}"/>
    <cellStyle name="Procent 4 3" xfId="28" xr:uid="{40BA204E-CD75-41F9-905B-4A33CEF94FA0}"/>
    <cellStyle name="Procent 4 4" xfId="30" xr:uid="{2E30D933-D802-41EB-85BC-29326A4F7921}"/>
    <cellStyle name="Procent 5" xfId="18" xr:uid="{00000000-0005-0000-0000-000018000000}"/>
    <cellStyle name="Tusental 2" xfId="7" xr:uid="{00000000-0005-0000-0000-00001A000000}"/>
    <cellStyle name="Tusental 3" xfId="26" xr:uid="{2E1DD66B-10DB-43BF-BBA5-F5B6E537547A}"/>
  </cellStyles>
  <dxfs count="1">
    <dxf>
      <font>
        <color theme="0"/>
      </font>
    </dxf>
  </dxfs>
  <tableStyles count="0" defaultTableStyle="TableStyleMedium2" defaultPivotStyle="PivotStyleLight16"/>
  <colors>
    <mruColors>
      <color rgb="FFFFFFCC"/>
      <color rgb="FFFF0066"/>
      <color rgb="FFFF00FF"/>
      <color rgb="FF3399FF"/>
      <color rgb="FFFF33CC"/>
      <color rgb="FFFF66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454CD4B-40C0-4EE6-B856-63EB6DF1E078}" type="doc">
      <dgm:prSet loTypeId="urn:microsoft.com/office/officeart/2005/8/layout/lProcess3" loCatId="process" qsTypeId="urn:microsoft.com/office/officeart/2005/8/quickstyle/simple1" qsCatId="simple" csTypeId="urn:microsoft.com/office/officeart/2005/8/colors/accent1_2" csCatId="accent1" phldr="1"/>
      <dgm:spPr/>
      <dgm:t>
        <a:bodyPr/>
        <a:lstStyle/>
        <a:p>
          <a:endParaRPr lang="sv-SE"/>
        </a:p>
      </dgm:t>
    </dgm:pt>
    <dgm:pt modelId="{5F7C077C-A2DA-4A08-8E38-3BB34A4FEA77}">
      <dgm:prSet phldrT="[Text]"/>
      <dgm:spPr/>
      <dgm:t>
        <a:bodyPr/>
        <a:lstStyle/>
        <a:p>
          <a:r>
            <a:rPr lang="sv-SE"/>
            <a:t>Ekonom	</a:t>
          </a:r>
        </a:p>
      </dgm:t>
    </dgm:pt>
    <dgm:pt modelId="{A26C124C-4F27-49D2-A868-C208B1F80ADD}" type="parTrans" cxnId="{4323A440-E735-44CD-A54C-5306F841AECE}">
      <dgm:prSet/>
      <dgm:spPr/>
      <dgm:t>
        <a:bodyPr/>
        <a:lstStyle/>
        <a:p>
          <a:endParaRPr lang="sv-SE"/>
        </a:p>
      </dgm:t>
    </dgm:pt>
    <dgm:pt modelId="{4268BFCE-59BC-4B97-BA92-9099D1F31933}" type="sibTrans" cxnId="{4323A440-E735-44CD-A54C-5306F841AECE}">
      <dgm:prSet/>
      <dgm:spPr/>
      <dgm:t>
        <a:bodyPr/>
        <a:lstStyle/>
        <a:p>
          <a:endParaRPr lang="sv-SE"/>
        </a:p>
      </dgm:t>
    </dgm:pt>
    <dgm:pt modelId="{3486627A-32FB-405B-A70B-3CB7F5DC71F4}">
      <dgm:prSet phldrT="[Text]"/>
      <dgm:spPr/>
      <dgm:t>
        <a:bodyPr/>
        <a:lstStyle/>
        <a:p>
          <a:r>
            <a:rPr lang="sv-SE"/>
            <a:t>Indata från verksamhet</a:t>
          </a:r>
        </a:p>
        <a:p>
          <a:r>
            <a:rPr lang="sv-SE"/>
            <a:t>(sep-okt/mar-apr)</a:t>
          </a:r>
        </a:p>
      </dgm:t>
    </dgm:pt>
    <dgm:pt modelId="{FF0D51B5-A14A-439E-9B79-0C0A9D1FA5EC}" type="parTrans" cxnId="{A50EBD89-F975-4EAA-9E28-C05309F67BB8}">
      <dgm:prSet/>
      <dgm:spPr/>
      <dgm:t>
        <a:bodyPr/>
        <a:lstStyle/>
        <a:p>
          <a:endParaRPr lang="sv-SE"/>
        </a:p>
      </dgm:t>
    </dgm:pt>
    <dgm:pt modelId="{AB4FAAAE-8F7D-4495-8B4A-035CDF876901}" type="sibTrans" cxnId="{A50EBD89-F975-4EAA-9E28-C05309F67BB8}">
      <dgm:prSet/>
      <dgm:spPr/>
      <dgm:t>
        <a:bodyPr/>
        <a:lstStyle/>
        <a:p>
          <a:endParaRPr lang="sv-SE"/>
        </a:p>
      </dgm:t>
    </dgm:pt>
    <dgm:pt modelId="{9CC416BF-54CA-4421-9EF7-EA7220C51FA7}">
      <dgm:prSet phldrT="[Text]"/>
      <dgm:spPr/>
      <dgm:t>
        <a:bodyPr/>
        <a:lstStyle/>
        <a:p>
          <a:r>
            <a:rPr lang="sv-SE"/>
            <a:t>Avdelnings- chef</a:t>
          </a:r>
        </a:p>
      </dgm:t>
    </dgm:pt>
    <dgm:pt modelId="{A422453F-2A9E-4EB3-AC9A-5E0200C236F2}" type="parTrans" cxnId="{915CD1C2-9FF5-41E5-9D0B-3C06A26BB6EE}">
      <dgm:prSet/>
      <dgm:spPr/>
      <dgm:t>
        <a:bodyPr/>
        <a:lstStyle/>
        <a:p>
          <a:endParaRPr lang="sv-SE"/>
        </a:p>
      </dgm:t>
    </dgm:pt>
    <dgm:pt modelId="{92A6117C-8AA1-4435-AECC-99FFF7F4A8C2}" type="sibTrans" cxnId="{915CD1C2-9FF5-41E5-9D0B-3C06A26BB6EE}">
      <dgm:prSet/>
      <dgm:spPr/>
      <dgm:t>
        <a:bodyPr/>
        <a:lstStyle/>
        <a:p>
          <a:endParaRPr lang="sv-SE"/>
        </a:p>
      </dgm:t>
    </dgm:pt>
    <dgm:pt modelId="{29C532A1-833F-4F8D-B463-DC21E2805D89}">
      <dgm:prSet phldrT="[Text]"/>
      <dgm:spPr/>
      <dgm:t>
        <a:bodyPr/>
        <a:lstStyle/>
        <a:p>
          <a:r>
            <a:rPr lang="sv-SE"/>
            <a:t>Övergripande chef</a:t>
          </a:r>
        </a:p>
      </dgm:t>
    </dgm:pt>
    <dgm:pt modelId="{8857BE04-70EB-49C6-8C23-6E28F53E0722}" type="parTrans" cxnId="{93403A1F-B7F8-45D0-84E4-E877EB24CAFD}">
      <dgm:prSet/>
      <dgm:spPr/>
      <dgm:t>
        <a:bodyPr/>
        <a:lstStyle/>
        <a:p>
          <a:endParaRPr lang="sv-SE"/>
        </a:p>
      </dgm:t>
    </dgm:pt>
    <dgm:pt modelId="{55DBB793-A671-4F26-A393-29AAD580CF9F}" type="sibTrans" cxnId="{93403A1F-B7F8-45D0-84E4-E877EB24CAFD}">
      <dgm:prSet/>
      <dgm:spPr/>
      <dgm:t>
        <a:bodyPr/>
        <a:lstStyle/>
        <a:p>
          <a:endParaRPr lang="sv-SE"/>
        </a:p>
      </dgm:t>
    </dgm:pt>
    <dgm:pt modelId="{DA703B74-412B-40E6-AC8C-392502669A06}">
      <dgm:prSet/>
      <dgm:spPr/>
      <dgm:t>
        <a:bodyPr/>
        <a:lstStyle/>
        <a:p>
          <a:r>
            <a:rPr lang="sv-SE" b="1"/>
            <a:t>Ladda Hypergene med uppstartsvärden</a:t>
          </a:r>
        </a:p>
        <a:p>
          <a:r>
            <a:rPr lang="sv-SE" b="1"/>
            <a:t>(sep/mars) </a:t>
          </a:r>
        </a:p>
      </dgm:t>
    </dgm:pt>
    <dgm:pt modelId="{9A33F5D4-5E3E-4BCE-9E03-2A11548DA3A3}" type="parTrans" cxnId="{A458E81F-478B-4E4F-A715-33F15856D580}">
      <dgm:prSet/>
      <dgm:spPr/>
      <dgm:t>
        <a:bodyPr/>
        <a:lstStyle/>
        <a:p>
          <a:endParaRPr lang="sv-SE"/>
        </a:p>
      </dgm:t>
    </dgm:pt>
    <dgm:pt modelId="{AB736E57-9E72-4E36-B13A-FC3B37EC3B94}" type="sibTrans" cxnId="{A458E81F-478B-4E4F-A715-33F15856D580}">
      <dgm:prSet/>
      <dgm:spPr/>
      <dgm:t>
        <a:bodyPr/>
        <a:lstStyle/>
        <a:p>
          <a:endParaRPr lang="sv-SE"/>
        </a:p>
      </dgm:t>
    </dgm:pt>
    <dgm:pt modelId="{A45C4C75-1BC3-4BC6-A195-B9B4AC7E24DB}">
      <dgm:prSet/>
      <dgm:spPr/>
      <dgm:t>
        <a:bodyPr/>
        <a:lstStyle/>
        <a:p>
          <a:r>
            <a:rPr lang="sv-SE"/>
            <a:t>Process-ansvarig</a:t>
          </a:r>
        </a:p>
      </dgm:t>
    </dgm:pt>
    <dgm:pt modelId="{7AA2E8C6-6853-4B9C-BDA1-F530428C44CB}" type="parTrans" cxnId="{CA48E17B-1408-434C-A8D2-69636E08E8BB}">
      <dgm:prSet/>
      <dgm:spPr/>
      <dgm:t>
        <a:bodyPr/>
        <a:lstStyle/>
        <a:p>
          <a:endParaRPr lang="sv-SE"/>
        </a:p>
      </dgm:t>
    </dgm:pt>
    <dgm:pt modelId="{2D1E8726-93FB-4FAD-A0CB-58B368E24BAB}" type="sibTrans" cxnId="{CA48E17B-1408-434C-A8D2-69636E08E8BB}">
      <dgm:prSet/>
      <dgm:spPr/>
      <dgm:t>
        <a:bodyPr/>
        <a:lstStyle/>
        <a:p>
          <a:endParaRPr lang="sv-SE"/>
        </a:p>
      </dgm:t>
    </dgm:pt>
    <dgm:pt modelId="{B9B454A2-3607-48AA-9C43-943F4F56E6CC}">
      <dgm:prSet/>
      <dgm:spPr>
        <a:solidFill>
          <a:schemeClr val="bg1">
            <a:alpha val="90000"/>
          </a:schemeClr>
        </a:solidFill>
        <a:ln>
          <a:solidFill>
            <a:schemeClr val="bg1">
              <a:alpha val="90000"/>
            </a:schemeClr>
          </a:solidFill>
        </a:ln>
      </dgm:spPr>
      <dgm:t>
        <a:bodyPr/>
        <a:lstStyle/>
        <a:p>
          <a:endParaRPr lang="sv-SE"/>
        </a:p>
      </dgm:t>
    </dgm:pt>
    <dgm:pt modelId="{F1496AC4-312F-426F-81FE-6B1A41E5374E}" type="sibTrans" cxnId="{E1B0A9B1-1DC8-44CC-8808-6B7543E193AE}">
      <dgm:prSet/>
      <dgm:spPr/>
      <dgm:t>
        <a:bodyPr/>
        <a:lstStyle/>
        <a:p>
          <a:endParaRPr lang="sv-SE"/>
        </a:p>
      </dgm:t>
    </dgm:pt>
    <dgm:pt modelId="{A264F075-DF6A-4EE7-BB0B-0AFB418D7D51}" type="parTrans" cxnId="{E1B0A9B1-1DC8-44CC-8808-6B7543E193AE}">
      <dgm:prSet/>
      <dgm:spPr/>
      <dgm:t>
        <a:bodyPr/>
        <a:lstStyle/>
        <a:p>
          <a:endParaRPr lang="sv-SE"/>
        </a:p>
      </dgm:t>
    </dgm:pt>
    <dgm:pt modelId="{9C0FB9DC-1DB6-4EE1-9352-4CFA923CB248}">
      <dgm:prSet/>
      <dgm:spPr/>
      <dgm:t>
        <a:bodyPr/>
        <a:lstStyle/>
        <a:p>
          <a:r>
            <a:rPr lang="sv-SE"/>
            <a:t>Godkänna upprättad budget</a:t>
          </a:r>
        </a:p>
        <a:p>
          <a:r>
            <a:rPr lang="sv-SE"/>
            <a:t>(okt/apr)</a:t>
          </a:r>
        </a:p>
      </dgm:t>
    </dgm:pt>
    <dgm:pt modelId="{87B6BE55-98C5-473A-8D11-C21DE5F05DE4}" type="parTrans" cxnId="{8A48BF08-6D8E-45A2-83D7-F8DC554F026B}">
      <dgm:prSet/>
      <dgm:spPr/>
      <dgm:t>
        <a:bodyPr/>
        <a:lstStyle/>
        <a:p>
          <a:endParaRPr lang="sv-SE"/>
        </a:p>
      </dgm:t>
    </dgm:pt>
    <dgm:pt modelId="{725425B0-1D5E-42F5-8499-1B4FE8F0FF18}" type="sibTrans" cxnId="{8A48BF08-6D8E-45A2-83D7-F8DC554F026B}">
      <dgm:prSet/>
      <dgm:spPr/>
      <dgm:t>
        <a:bodyPr/>
        <a:lstStyle/>
        <a:p>
          <a:endParaRPr lang="sv-SE"/>
        </a:p>
      </dgm:t>
    </dgm:pt>
    <dgm:pt modelId="{A182C690-83F9-430D-B032-1600D77199E1}">
      <dgm:prSet/>
      <dgm:spPr>
        <a:solidFill>
          <a:sysClr val="window" lastClr="FFFFFF">
            <a:alpha val="90000"/>
          </a:sysClr>
        </a:solidFill>
        <a:ln>
          <a:solidFill>
            <a:schemeClr val="bg1">
              <a:alpha val="90000"/>
            </a:schemeClr>
          </a:solidFill>
        </a:ln>
      </dgm:spPr>
      <dgm:t>
        <a:bodyPr/>
        <a:lstStyle/>
        <a:p>
          <a:endParaRPr lang="sv-SE"/>
        </a:p>
      </dgm:t>
    </dgm:pt>
    <dgm:pt modelId="{E79DB856-AEB1-41AE-80EF-F8AFF26A1B08}" type="parTrans" cxnId="{9FF0D921-513D-4A4C-91CB-736DEB4FC50E}">
      <dgm:prSet/>
      <dgm:spPr/>
      <dgm:t>
        <a:bodyPr/>
        <a:lstStyle/>
        <a:p>
          <a:endParaRPr lang="sv-SE"/>
        </a:p>
      </dgm:t>
    </dgm:pt>
    <dgm:pt modelId="{DBB6591E-4D11-436E-839D-67009834CF22}" type="sibTrans" cxnId="{9FF0D921-513D-4A4C-91CB-736DEB4FC50E}">
      <dgm:prSet/>
      <dgm:spPr/>
      <dgm:t>
        <a:bodyPr/>
        <a:lstStyle/>
        <a:p>
          <a:endParaRPr lang="sv-SE"/>
        </a:p>
      </dgm:t>
    </dgm:pt>
    <dgm:pt modelId="{A76166BA-1FDA-4AAD-8831-AE78F8A3B1DB}">
      <dgm:prSet/>
      <dgm:spPr/>
      <dgm:t>
        <a:bodyPr/>
        <a:lstStyle/>
        <a:p>
          <a:r>
            <a:rPr lang="sv-SE"/>
            <a:t>Godkänna övergripande nivå</a:t>
          </a:r>
        </a:p>
        <a:p>
          <a:r>
            <a:rPr lang="sv-SE"/>
            <a:t>(okt-nov/apr-maj)</a:t>
          </a:r>
        </a:p>
      </dgm:t>
    </dgm:pt>
    <dgm:pt modelId="{05E1D12C-BD66-4107-BFF4-0616F37EFBD6}" type="parTrans" cxnId="{0E4E35AD-4580-4DC2-A302-5AA9129E46E3}">
      <dgm:prSet/>
      <dgm:spPr/>
      <dgm:t>
        <a:bodyPr/>
        <a:lstStyle/>
        <a:p>
          <a:endParaRPr lang="sv-SE"/>
        </a:p>
      </dgm:t>
    </dgm:pt>
    <dgm:pt modelId="{0EC81FB3-788E-44F1-BBC6-A0027BD5892D}" type="sibTrans" cxnId="{0E4E35AD-4580-4DC2-A302-5AA9129E46E3}">
      <dgm:prSet/>
      <dgm:spPr/>
      <dgm:t>
        <a:bodyPr/>
        <a:lstStyle/>
        <a:p>
          <a:endParaRPr lang="sv-SE"/>
        </a:p>
      </dgm:t>
    </dgm:pt>
    <dgm:pt modelId="{11B05D63-F5DD-4845-83B2-616C26940747}">
      <dgm:prSet/>
      <dgm:spPr/>
      <dgm:t>
        <a:bodyPr/>
        <a:lstStyle/>
        <a:p>
          <a:r>
            <a:rPr lang="sv-SE"/>
            <a:t>Analys ev. ändringar </a:t>
          </a:r>
        </a:p>
      </dgm:t>
    </dgm:pt>
    <dgm:pt modelId="{A64EC7F1-14BC-4DB4-8158-D2D355CB0C24}" type="parTrans" cxnId="{6CEF85B6-B7FE-4084-8DC0-80031BFF9181}">
      <dgm:prSet/>
      <dgm:spPr/>
      <dgm:t>
        <a:bodyPr/>
        <a:lstStyle/>
        <a:p>
          <a:endParaRPr lang="sv-SE"/>
        </a:p>
      </dgm:t>
    </dgm:pt>
    <dgm:pt modelId="{EDB2F6CA-2FF8-4582-B639-565F51A75311}" type="sibTrans" cxnId="{6CEF85B6-B7FE-4084-8DC0-80031BFF9181}">
      <dgm:prSet/>
      <dgm:spPr/>
      <dgm:t>
        <a:bodyPr/>
        <a:lstStyle/>
        <a:p>
          <a:endParaRPr lang="sv-SE"/>
        </a:p>
      </dgm:t>
    </dgm:pt>
    <dgm:pt modelId="{87497F99-BBE0-47A7-8637-03640033B126}">
      <dgm:prSet/>
      <dgm:spPr>
        <a:solidFill>
          <a:schemeClr val="bg1">
            <a:alpha val="90000"/>
          </a:schemeClr>
        </a:solidFill>
        <a:ln>
          <a:solidFill>
            <a:schemeClr val="bg1">
              <a:alpha val="90000"/>
            </a:schemeClr>
          </a:solidFill>
        </a:ln>
      </dgm:spPr>
      <dgm:t>
        <a:bodyPr/>
        <a:lstStyle/>
        <a:p>
          <a:endParaRPr lang="sv-SE"/>
        </a:p>
      </dgm:t>
    </dgm:pt>
    <dgm:pt modelId="{872FE8F0-EFCE-4B3E-95EC-04CCB146D324}" type="parTrans" cxnId="{2F47F8E3-05D4-484D-A05C-6426FA1C445C}">
      <dgm:prSet/>
      <dgm:spPr/>
      <dgm:t>
        <a:bodyPr/>
        <a:lstStyle/>
        <a:p>
          <a:endParaRPr lang="sv-SE"/>
        </a:p>
      </dgm:t>
    </dgm:pt>
    <dgm:pt modelId="{9E565EA3-7126-4506-BE83-6C1ED4C162AA}" type="sibTrans" cxnId="{2F47F8E3-05D4-484D-A05C-6426FA1C445C}">
      <dgm:prSet/>
      <dgm:spPr/>
      <dgm:t>
        <a:bodyPr/>
        <a:lstStyle/>
        <a:p>
          <a:endParaRPr lang="sv-SE"/>
        </a:p>
      </dgm:t>
    </dgm:pt>
    <dgm:pt modelId="{17EFF741-02A0-41A3-96F2-73EED6FEB503}">
      <dgm:prSet/>
      <dgm:spPr/>
      <dgm:t>
        <a:bodyPr/>
        <a:lstStyle/>
        <a:p>
          <a:r>
            <a:rPr lang="sv-SE"/>
            <a:t>Godkännande</a:t>
          </a:r>
        </a:p>
        <a:p>
          <a:r>
            <a:rPr lang="sv-SE"/>
            <a:t>(okt/apr)</a:t>
          </a:r>
        </a:p>
      </dgm:t>
    </dgm:pt>
    <dgm:pt modelId="{C6207C7B-E99F-491D-B6C9-A3D4D187E995}" type="parTrans" cxnId="{2CE3401D-7C13-45E2-9973-80C8111A73D8}">
      <dgm:prSet/>
      <dgm:spPr/>
      <dgm:t>
        <a:bodyPr/>
        <a:lstStyle/>
        <a:p>
          <a:endParaRPr lang="sv-SE"/>
        </a:p>
      </dgm:t>
    </dgm:pt>
    <dgm:pt modelId="{B0BB74F3-264D-4875-9DAB-9A2F7A544105}" type="sibTrans" cxnId="{2CE3401D-7C13-45E2-9973-80C8111A73D8}">
      <dgm:prSet/>
      <dgm:spPr/>
      <dgm:t>
        <a:bodyPr/>
        <a:lstStyle/>
        <a:p>
          <a:endParaRPr lang="sv-SE"/>
        </a:p>
      </dgm:t>
    </dgm:pt>
    <dgm:pt modelId="{3514F578-8566-4231-924E-2CD670577B41}">
      <dgm:prSet/>
      <dgm:spPr/>
      <dgm:t>
        <a:bodyPr/>
        <a:lstStyle/>
        <a:p>
          <a:r>
            <a:rPr lang="sv-SE"/>
            <a:t>Analys </a:t>
          </a:r>
        </a:p>
      </dgm:t>
    </dgm:pt>
    <dgm:pt modelId="{DCB9C8E7-B1C4-4096-8819-BD387A717D52}" type="parTrans" cxnId="{E6984BE9-5568-43E4-8B6E-B3C89499A2F1}">
      <dgm:prSet/>
      <dgm:spPr/>
      <dgm:t>
        <a:bodyPr/>
        <a:lstStyle/>
        <a:p>
          <a:endParaRPr lang="sv-SE"/>
        </a:p>
      </dgm:t>
    </dgm:pt>
    <dgm:pt modelId="{B91357D6-FB2F-4AE1-B69C-95B20FFB1CF6}" type="sibTrans" cxnId="{E6984BE9-5568-43E4-8B6E-B3C89499A2F1}">
      <dgm:prSet/>
      <dgm:spPr/>
      <dgm:t>
        <a:bodyPr/>
        <a:lstStyle/>
        <a:p>
          <a:endParaRPr lang="sv-SE"/>
        </a:p>
      </dgm:t>
    </dgm:pt>
    <dgm:pt modelId="{2B0F9C92-C1C0-4057-8453-3B3E5C4C6707}">
      <dgm:prSet/>
      <dgm:spPr/>
      <dgm:t>
        <a:bodyPr/>
        <a:lstStyle/>
        <a:p>
          <a:r>
            <a:rPr lang="sv-SE"/>
            <a:t>Analys</a:t>
          </a:r>
        </a:p>
      </dgm:t>
    </dgm:pt>
    <dgm:pt modelId="{6FB1A4E8-01DF-434C-8E20-AFFA074E1560}" type="parTrans" cxnId="{B2362716-1736-436E-8FA3-92EC8F48496B}">
      <dgm:prSet/>
      <dgm:spPr/>
      <dgm:t>
        <a:bodyPr/>
        <a:lstStyle/>
        <a:p>
          <a:endParaRPr lang="sv-SE"/>
        </a:p>
      </dgm:t>
    </dgm:pt>
    <dgm:pt modelId="{F819BBEB-C72D-449A-A89A-D14F13C00C94}" type="sibTrans" cxnId="{B2362716-1736-436E-8FA3-92EC8F48496B}">
      <dgm:prSet/>
      <dgm:spPr/>
      <dgm:t>
        <a:bodyPr/>
        <a:lstStyle/>
        <a:p>
          <a:endParaRPr lang="sv-SE"/>
        </a:p>
      </dgm:t>
    </dgm:pt>
    <dgm:pt modelId="{36A39A89-C877-442C-B670-B37A382C9C74}">
      <dgm:prSet/>
      <dgm:spPr>
        <a:solidFill>
          <a:schemeClr val="bg1">
            <a:alpha val="90000"/>
          </a:schemeClr>
        </a:solidFill>
        <a:ln>
          <a:solidFill>
            <a:schemeClr val="bg1">
              <a:alpha val="90000"/>
            </a:schemeClr>
          </a:solidFill>
        </a:ln>
      </dgm:spPr>
      <dgm:t>
        <a:bodyPr/>
        <a:lstStyle/>
        <a:p>
          <a:endParaRPr lang="sv-SE"/>
        </a:p>
      </dgm:t>
    </dgm:pt>
    <dgm:pt modelId="{5385E689-048E-48AF-8AE3-758A87510423}" type="parTrans" cxnId="{CD52D59A-7710-4917-81B4-0454681B698F}">
      <dgm:prSet/>
      <dgm:spPr/>
      <dgm:t>
        <a:bodyPr/>
        <a:lstStyle/>
        <a:p>
          <a:endParaRPr lang="sv-SE"/>
        </a:p>
      </dgm:t>
    </dgm:pt>
    <dgm:pt modelId="{C4EC7BF8-FC3F-4A4D-809A-3CF1E9CBCA65}" type="sibTrans" cxnId="{CD52D59A-7710-4917-81B4-0454681B698F}">
      <dgm:prSet/>
      <dgm:spPr/>
      <dgm:t>
        <a:bodyPr/>
        <a:lstStyle/>
        <a:p>
          <a:endParaRPr lang="sv-SE"/>
        </a:p>
      </dgm:t>
    </dgm:pt>
    <dgm:pt modelId="{A371C162-3312-4EA9-9998-CAE21C89C733}">
      <dgm:prSet/>
      <dgm:spPr>
        <a:solidFill>
          <a:schemeClr val="bg1">
            <a:alpha val="90000"/>
          </a:schemeClr>
        </a:solidFill>
        <a:ln>
          <a:solidFill>
            <a:schemeClr val="bg1">
              <a:alpha val="90000"/>
            </a:schemeClr>
          </a:solidFill>
        </a:ln>
      </dgm:spPr>
      <dgm:t>
        <a:bodyPr/>
        <a:lstStyle/>
        <a:p>
          <a:endParaRPr lang="sv-SE"/>
        </a:p>
      </dgm:t>
    </dgm:pt>
    <dgm:pt modelId="{633AFC34-2704-4F3E-9E6C-89628E6826BA}" type="parTrans" cxnId="{103B4CC7-4AE3-4742-A3A5-62BFD444F270}">
      <dgm:prSet/>
      <dgm:spPr/>
      <dgm:t>
        <a:bodyPr/>
        <a:lstStyle/>
        <a:p>
          <a:endParaRPr lang="sv-SE"/>
        </a:p>
      </dgm:t>
    </dgm:pt>
    <dgm:pt modelId="{A0620F09-1726-41CA-AFC5-6C80C780E1F5}" type="sibTrans" cxnId="{103B4CC7-4AE3-4742-A3A5-62BFD444F270}">
      <dgm:prSet/>
      <dgm:spPr/>
      <dgm:t>
        <a:bodyPr/>
        <a:lstStyle/>
        <a:p>
          <a:endParaRPr lang="sv-SE"/>
        </a:p>
      </dgm:t>
    </dgm:pt>
    <dgm:pt modelId="{3E78C1A0-F6CF-41A8-86DC-54FA85B5A9CB}">
      <dgm:prSet/>
      <dgm:spPr>
        <a:solidFill>
          <a:schemeClr val="bg1">
            <a:alpha val="90000"/>
          </a:schemeClr>
        </a:solidFill>
        <a:ln>
          <a:solidFill>
            <a:schemeClr val="bg1">
              <a:alpha val="90000"/>
            </a:schemeClr>
          </a:solidFill>
        </a:ln>
      </dgm:spPr>
      <dgm:t>
        <a:bodyPr/>
        <a:lstStyle/>
        <a:p>
          <a:endParaRPr lang="sv-SE"/>
        </a:p>
      </dgm:t>
    </dgm:pt>
    <dgm:pt modelId="{44242D72-AAA5-471A-8D0B-191F1367C678}" type="parTrans" cxnId="{3AE4E78E-E3BE-4CC2-A285-74A2680475F9}">
      <dgm:prSet/>
      <dgm:spPr/>
      <dgm:t>
        <a:bodyPr/>
        <a:lstStyle/>
        <a:p>
          <a:endParaRPr lang="sv-SE"/>
        </a:p>
      </dgm:t>
    </dgm:pt>
    <dgm:pt modelId="{D383F987-FDE8-4434-9F51-54D617406CEF}" type="sibTrans" cxnId="{3AE4E78E-E3BE-4CC2-A285-74A2680475F9}">
      <dgm:prSet/>
      <dgm:spPr/>
      <dgm:t>
        <a:bodyPr/>
        <a:lstStyle/>
        <a:p>
          <a:endParaRPr lang="sv-SE"/>
        </a:p>
      </dgm:t>
    </dgm:pt>
    <dgm:pt modelId="{CB01529F-8C0A-4154-BE1F-0297B08D0888}">
      <dgm:prSet/>
      <dgm:spPr>
        <a:solidFill>
          <a:schemeClr val="bg1">
            <a:alpha val="90000"/>
          </a:schemeClr>
        </a:solidFill>
        <a:ln>
          <a:solidFill>
            <a:schemeClr val="bg1">
              <a:alpha val="90000"/>
            </a:schemeClr>
          </a:solidFill>
        </a:ln>
      </dgm:spPr>
      <dgm:t>
        <a:bodyPr/>
        <a:lstStyle/>
        <a:p>
          <a:endParaRPr lang="sv-SE"/>
        </a:p>
      </dgm:t>
    </dgm:pt>
    <dgm:pt modelId="{F636C822-B646-4607-AC4E-9D3BF0CE41AA}" type="parTrans" cxnId="{E419FAD3-016A-4C15-B277-3C120BF02F88}">
      <dgm:prSet/>
      <dgm:spPr/>
      <dgm:t>
        <a:bodyPr/>
        <a:lstStyle/>
        <a:p>
          <a:endParaRPr lang="sv-SE"/>
        </a:p>
      </dgm:t>
    </dgm:pt>
    <dgm:pt modelId="{0B9C18DE-72ED-4032-A23C-A30E39C91B6A}" type="sibTrans" cxnId="{E419FAD3-016A-4C15-B277-3C120BF02F88}">
      <dgm:prSet/>
      <dgm:spPr/>
      <dgm:t>
        <a:bodyPr/>
        <a:lstStyle/>
        <a:p>
          <a:endParaRPr lang="sv-SE"/>
        </a:p>
      </dgm:t>
    </dgm:pt>
    <dgm:pt modelId="{D080E296-5FD5-43ED-AF43-AB84E84214A9}">
      <dgm:prSet/>
      <dgm:spPr>
        <a:solidFill>
          <a:sysClr val="window" lastClr="FFFFFF">
            <a:alpha val="90000"/>
          </a:sysClr>
        </a:solidFill>
        <a:ln>
          <a:solidFill>
            <a:schemeClr val="bg1">
              <a:alpha val="90000"/>
            </a:schemeClr>
          </a:solidFill>
        </a:ln>
      </dgm:spPr>
      <dgm:t>
        <a:bodyPr/>
        <a:lstStyle/>
        <a:p>
          <a:endParaRPr lang="sv-SE"/>
        </a:p>
      </dgm:t>
    </dgm:pt>
    <dgm:pt modelId="{090ACA92-66EA-40C7-9078-29B9D2971E6A}" type="parTrans" cxnId="{3B4CE231-389C-44AC-8BE9-E8D2AB4E1103}">
      <dgm:prSet/>
      <dgm:spPr/>
      <dgm:t>
        <a:bodyPr/>
        <a:lstStyle/>
        <a:p>
          <a:endParaRPr lang="sv-SE"/>
        </a:p>
      </dgm:t>
    </dgm:pt>
    <dgm:pt modelId="{9AE9CF35-09EB-4495-9339-83CBEC70FB69}" type="sibTrans" cxnId="{3B4CE231-389C-44AC-8BE9-E8D2AB4E1103}">
      <dgm:prSet/>
      <dgm:spPr/>
      <dgm:t>
        <a:bodyPr/>
        <a:lstStyle/>
        <a:p>
          <a:endParaRPr lang="sv-SE"/>
        </a:p>
      </dgm:t>
    </dgm:pt>
    <dgm:pt modelId="{4649D2D1-9E5D-43B9-9729-2741C6A4ACDD}">
      <dgm:prSet/>
      <dgm:spPr>
        <a:solidFill>
          <a:schemeClr val="bg1">
            <a:alpha val="90000"/>
          </a:schemeClr>
        </a:solidFill>
        <a:ln>
          <a:solidFill>
            <a:schemeClr val="bg1">
              <a:alpha val="90000"/>
            </a:schemeClr>
          </a:solidFill>
        </a:ln>
      </dgm:spPr>
      <dgm:t>
        <a:bodyPr/>
        <a:lstStyle/>
        <a:p>
          <a:endParaRPr lang="sv-SE"/>
        </a:p>
      </dgm:t>
    </dgm:pt>
    <dgm:pt modelId="{34F17C35-CCA4-48C3-885C-F27712393128}" type="parTrans" cxnId="{F5C221BA-9A77-46E7-AEED-E48BDBB09D9B}">
      <dgm:prSet/>
      <dgm:spPr/>
      <dgm:t>
        <a:bodyPr/>
        <a:lstStyle/>
        <a:p>
          <a:endParaRPr lang="sv-SE"/>
        </a:p>
      </dgm:t>
    </dgm:pt>
    <dgm:pt modelId="{89F67B83-70FC-4ED4-98FE-D7FC568F5DF9}" type="sibTrans" cxnId="{F5C221BA-9A77-46E7-AEED-E48BDBB09D9B}">
      <dgm:prSet/>
      <dgm:spPr/>
      <dgm:t>
        <a:bodyPr/>
        <a:lstStyle/>
        <a:p>
          <a:endParaRPr lang="sv-SE"/>
        </a:p>
      </dgm:t>
    </dgm:pt>
    <dgm:pt modelId="{56A18BD1-68B4-48EF-8439-25FD623DC622}" type="pres">
      <dgm:prSet presAssocID="{6454CD4B-40C0-4EE6-B856-63EB6DF1E078}" presName="Name0" presStyleCnt="0">
        <dgm:presLayoutVars>
          <dgm:chPref val="3"/>
          <dgm:dir/>
          <dgm:animLvl val="lvl"/>
          <dgm:resizeHandles/>
        </dgm:presLayoutVars>
      </dgm:prSet>
      <dgm:spPr/>
    </dgm:pt>
    <dgm:pt modelId="{2E45531B-53E1-4CD1-908C-57A7E06AE14F}" type="pres">
      <dgm:prSet presAssocID="{A45C4C75-1BC3-4BC6-A195-B9B4AC7E24DB}" presName="horFlow" presStyleCnt="0"/>
      <dgm:spPr/>
    </dgm:pt>
    <dgm:pt modelId="{42FA70A3-C831-4379-9533-EC75E516361C}" type="pres">
      <dgm:prSet presAssocID="{A45C4C75-1BC3-4BC6-A195-B9B4AC7E24DB}" presName="bigChev" presStyleLbl="node1" presStyleIdx="0" presStyleCnt="4"/>
      <dgm:spPr/>
    </dgm:pt>
    <dgm:pt modelId="{043117D1-63F6-4811-8D6E-2871981C0A9A}" type="pres">
      <dgm:prSet presAssocID="{9A33F5D4-5E3E-4BCE-9E03-2A11548DA3A3}" presName="parTrans" presStyleCnt="0"/>
      <dgm:spPr/>
    </dgm:pt>
    <dgm:pt modelId="{D3FA3968-1E17-48E4-92A2-61646B258802}" type="pres">
      <dgm:prSet presAssocID="{DA703B74-412B-40E6-AC8C-392502669A06}" presName="node" presStyleLbl="alignAccFollowNode1" presStyleIdx="0" presStyleCnt="16">
        <dgm:presLayoutVars>
          <dgm:bulletEnabled val="1"/>
        </dgm:presLayoutVars>
      </dgm:prSet>
      <dgm:spPr/>
    </dgm:pt>
    <dgm:pt modelId="{198D9CE2-0795-4068-80A1-3DE82674501A}" type="pres">
      <dgm:prSet presAssocID="{A45C4C75-1BC3-4BC6-A195-B9B4AC7E24DB}" presName="vSp" presStyleCnt="0"/>
      <dgm:spPr/>
    </dgm:pt>
    <dgm:pt modelId="{2CCE2B3A-2B94-4248-B498-F75552DA7E7D}" type="pres">
      <dgm:prSet presAssocID="{5F7C077C-A2DA-4A08-8E38-3BB34A4FEA77}" presName="horFlow" presStyleCnt="0"/>
      <dgm:spPr/>
    </dgm:pt>
    <dgm:pt modelId="{B7E6E64B-41F7-4444-9F3B-9B4E596CD97F}" type="pres">
      <dgm:prSet presAssocID="{5F7C077C-A2DA-4A08-8E38-3BB34A4FEA77}" presName="bigChev" presStyleLbl="node1" presStyleIdx="1" presStyleCnt="4"/>
      <dgm:spPr/>
    </dgm:pt>
    <dgm:pt modelId="{6EAB0AA8-B721-4CCA-A374-FABAD1BC0201}" type="pres">
      <dgm:prSet presAssocID="{A264F075-DF6A-4EE7-BB0B-0AFB418D7D51}" presName="parTrans" presStyleCnt="0"/>
      <dgm:spPr/>
    </dgm:pt>
    <dgm:pt modelId="{434EA215-790B-4BD4-BD58-488A0605F30F}" type="pres">
      <dgm:prSet presAssocID="{B9B454A2-3607-48AA-9C43-943F4F56E6CC}" presName="node" presStyleLbl="alignAccFollowNode1" presStyleIdx="1" presStyleCnt="16">
        <dgm:presLayoutVars>
          <dgm:bulletEnabled val="1"/>
        </dgm:presLayoutVars>
      </dgm:prSet>
      <dgm:spPr/>
    </dgm:pt>
    <dgm:pt modelId="{A5329834-0694-4A10-B059-82CBBB4131EC}" type="pres">
      <dgm:prSet presAssocID="{F1496AC4-312F-426F-81FE-6B1A41E5374E}" presName="sibTrans" presStyleCnt="0"/>
      <dgm:spPr/>
    </dgm:pt>
    <dgm:pt modelId="{952E7CA4-5D0D-4471-89CD-3ED8E0CF51CF}" type="pres">
      <dgm:prSet presAssocID="{3486627A-32FB-405B-A70B-3CB7F5DC71F4}" presName="node" presStyleLbl="alignAccFollowNode1" presStyleIdx="2" presStyleCnt="16">
        <dgm:presLayoutVars>
          <dgm:bulletEnabled val="1"/>
        </dgm:presLayoutVars>
      </dgm:prSet>
      <dgm:spPr/>
    </dgm:pt>
    <dgm:pt modelId="{49AF63E3-DED8-422B-B8F1-F898F98EE4D1}" type="pres">
      <dgm:prSet presAssocID="{AB4FAAAE-8F7D-4495-8B4A-035CDF876901}" presName="sibTrans" presStyleCnt="0"/>
      <dgm:spPr/>
    </dgm:pt>
    <dgm:pt modelId="{0909CF7B-D69A-4DEB-8500-92F8EAAF5682}" type="pres">
      <dgm:prSet presAssocID="{11B05D63-F5DD-4845-83B2-616C26940747}" presName="node" presStyleLbl="alignAccFollowNode1" presStyleIdx="3" presStyleCnt="16">
        <dgm:presLayoutVars>
          <dgm:bulletEnabled val="1"/>
        </dgm:presLayoutVars>
      </dgm:prSet>
      <dgm:spPr/>
    </dgm:pt>
    <dgm:pt modelId="{F43F7F8D-F510-4C3C-9E00-D82EC8566FD9}" type="pres">
      <dgm:prSet presAssocID="{EDB2F6CA-2FF8-4582-B639-565F51A75311}" presName="sibTrans" presStyleCnt="0"/>
      <dgm:spPr/>
    </dgm:pt>
    <dgm:pt modelId="{DF14A9E0-C730-45C1-94AB-F8075C47578F}" type="pres">
      <dgm:prSet presAssocID="{17EFF741-02A0-41A3-96F2-73EED6FEB503}" presName="node" presStyleLbl="alignAccFollowNode1" presStyleIdx="4" presStyleCnt="16">
        <dgm:presLayoutVars>
          <dgm:bulletEnabled val="1"/>
        </dgm:presLayoutVars>
      </dgm:prSet>
      <dgm:spPr/>
    </dgm:pt>
    <dgm:pt modelId="{0F4F15C5-6FC1-41A2-B6B0-15C60C177E75}" type="pres">
      <dgm:prSet presAssocID="{5F7C077C-A2DA-4A08-8E38-3BB34A4FEA77}" presName="vSp" presStyleCnt="0"/>
      <dgm:spPr/>
    </dgm:pt>
    <dgm:pt modelId="{F362EC1C-7B5C-4933-B7D5-6B556B34F3CC}" type="pres">
      <dgm:prSet presAssocID="{9CC416BF-54CA-4421-9EF7-EA7220C51FA7}" presName="horFlow" presStyleCnt="0"/>
      <dgm:spPr/>
    </dgm:pt>
    <dgm:pt modelId="{A323C60D-3B01-4F6C-B8D2-7F7F24C65997}" type="pres">
      <dgm:prSet presAssocID="{9CC416BF-54CA-4421-9EF7-EA7220C51FA7}" presName="bigChev" presStyleLbl="node1" presStyleIdx="2" presStyleCnt="4"/>
      <dgm:spPr/>
    </dgm:pt>
    <dgm:pt modelId="{F5193E99-E5F2-41BE-907F-F4E5819AE100}" type="pres">
      <dgm:prSet presAssocID="{872FE8F0-EFCE-4B3E-95EC-04CCB146D324}" presName="parTrans" presStyleCnt="0"/>
      <dgm:spPr/>
    </dgm:pt>
    <dgm:pt modelId="{B434CD88-6E64-47F9-B487-54BC545C4774}" type="pres">
      <dgm:prSet presAssocID="{87497F99-BBE0-47A7-8637-03640033B126}" presName="node" presStyleLbl="alignAccFollowNode1" presStyleIdx="5" presStyleCnt="16">
        <dgm:presLayoutVars>
          <dgm:bulletEnabled val="1"/>
        </dgm:presLayoutVars>
      </dgm:prSet>
      <dgm:spPr/>
    </dgm:pt>
    <dgm:pt modelId="{2CAF6225-D92F-4C51-B7B2-A01F6788C0D7}" type="pres">
      <dgm:prSet presAssocID="{9E565EA3-7126-4506-BE83-6C1ED4C162AA}" presName="sibTrans" presStyleCnt="0"/>
      <dgm:spPr/>
    </dgm:pt>
    <dgm:pt modelId="{D3EF92C7-FAD7-4BCE-8C54-C9F0BEDA3679}" type="pres">
      <dgm:prSet presAssocID="{D080E296-5FD5-43ED-AF43-AB84E84214A9}" presName="node" presStyleLbl="alignAccFollowNode1" presStyleIdx="6" presStyleCnt="16">
        <dgm:presLayoutVars>
          <dgm:bulletEnabled val="1"/>
        </dgm:presLayoutVars>
      </dgm:prSet>
      <dgm:spPr/>
    </dgm:pt>
    <dgm:pt modelId="{ECFEC058-09D3-4DEF-93AD-4983F4BB142F}" type="pres">
      <dgm:prSet presAssocID="{9AE9CF35-09EB-4495-9339-83CBEC70FB69}" presName="sibTrans" presStyleCnt="0"/>
      <dgm:spPr/>
    </dgm:pt>
    <dgm:pt modelId="{DCDD2624-1BAB-4E79-A648-818294019368}" type="pres">
      <dgm:prSet presAssocID="{4649D2D1-9E5D-43B9-9729-2741C6A4ACDD}" presName="node" presStyleLbl="alignAccFollowNode1" presStyleIdx="7" presStyleCnt="16">
        <dgm:presLayoutVars>
          <dgm:bulletEnabled val="1"/>
        </dgm:presLayoutVars>
      </dgm:prSet>
      <dgm:spPr/>
    </dgm:pt>
    <dgm:pt modelId="{E6507A23-C5C2-4C69-8016-8FD1F936A84C}" type="pres">
      <dgm:prSet presAssocID="{89F67B83-70FC-4ED4-98FE-D7FC568F5DF9}" presName="sibTrans" presStyleCnt="0"/>
      <dgm:spPr/>
    </dgm:pt>
    <dgm:pt modelId="{85A3FBAB-F9C0-4E09-8E28-4A18F26B4C60}" type="pres">
      <dgm:prSet presAssocID="{3514F578-8566-4231-924E-2CD670577B41}" presName="node" presStyleLbl="alignAccFollowNode1" presStyleIdx="8" presStyleCnt="16">
        <dgm:presLayoutVars>
          <dgm:bulletEnabled val="1"/>
        </dgm:presLayoutVars>
      </dgm:prSet>
      <dgm:spPr/>
    </dgm:pt>
    <dgm:pt modelId="{F66137B9-6389-486F-9482-5585BB77CE62}" type="pres">
      <dgm:prSet presAssocID="{B91357D6-FB2F-4AE1-B69C-95B20FFB1CF6}" presName="sibTrans" presStyleCnt="0"/>
      <dgm:spPr/>
    </dgm:pt>
    <dgm:pt modelId="{88658733-B427-41E0-BDDA-32C44A1C38C8}" type="pres">
      <dgm:prSet presAssocID="{9C0FB9DC-1DB6-4EE1-9352-4CFA923CB248}" presName="node" presStyleLbl="alignAccFollowNode1" presStyleIdx="9" presStyleCnt="16">
        <dgm:presLayoutVars>
          <dgm:bulletEnabled val="1"/>
        </dgm:presLayoutVars>
      </dgm:prSet>
      <dgm:spPr/>
    </dgm:pt>
    <dgm:pt modelId="{136053B4-5BC3-4F3B-ACDD-3852B7D60C50}" type="pres">
      <dgm:prSet presAssocID="{9CC416BF-54CA-4421-9EF7-EA7220C51FA7}" presName="vSp" presStyleCnt="0"/>
      <dgm:spPr/>
    </dgm:pt>
    <dgm:pt modelId="{FCF4A1E5-6683-4E60-8F40-2C29831DF570}" type="pres">
      <dgm:prSet presAssocID="{29C532A1-833F-4F8D-B463-DC21E2805D89}" presName="horFlow" presStyleCnt="0"/>
      <dgm:spPr/>
    </dgm:pt>
    <dgm:pt modelId="{5F0FEF66-556A-4417-8149-BCD0D21B53B0}" type="pres">
      <dgm:prSet presAssocID="{29C532A1-833F-4F8D-B463-DC21E2805D89}" presName="bigChev" presStyleLbl="node1" presStyleIdx="3" presStyleCnt="4"/>
      <dgm:spPr/>
    </dgm:pt>
    <dgm:pt modelId="{448B6482-09DC-4448-9EE5-9150675C33DA}" type="pres">
      <dgm:prSet presAssocID="{E79DB856-AEB1-41AE-80EF-F8AFF26A1B08}" presName="parTrans" presStyleCnt="0"/>
      <dgm:spPr/>
    </dgm:pt>
    <dgm:pt modelId="{225F571B-E70B-486C-9EB5-4BEB797F5699}" type="pres">
      <dgm:prSet presAssocID="{A182C690-83F9-430D-B032-1600D77199E1}" presName="node" presStyleLbl="alignAccFollowNode1" presStyleIdx="10" presStyleCnt="16" custLinFactNeighborX="-4575">
        <dgm:presLayoutVars>
          <dgm:bulletEnabled val="1"/>
        </dgm:presLayoutVars>
      </dgm:prSet>
      <dgm:spPr/>
    </dgm:pt>
    <dgm:pt modelId="{5C46AC80-A519-41B9-AF40-535DA81DF0AD}" type="pres">
      <dgm:prSet presAssocID="{DBB6591E-4D11-436E-839D-67009834CF22}" presName="sibTrans" presStyleCnt="0"/>
      <dgm:spPr/>
    </dgm:pt>
    <dgm:pt modelId="{30C9251C-9ACE-46D8-A6CB-B5891BAFCF4E}" type="pres">
      <dgm:prSet presAssocID="{A371C162-3312-4EA9-9998-CAE21C89C733}" presName="node" presStyleLbl="alignAccFollowNode1" presStyleIdx="11" presStyleCnt="16">
        <dgm:presLayoutVars>
          <dgm:bulletEnabled val="1"/>
        </dgm:presLayoutVars>
      </dgm:prSet>
      <dgm:spPr/>
    </dgm:pt>
    <dgm:pt modelId="{D4364D5E-731F-40C1-9A6D-70E475601789}" type="pres">
      <dgm:prSet presAssocID="{A0620F09-1726-41CA-AFC5-6C80C780E1F5}" presName="sibTrans" presStyleCnt="0"/>
      <dgm:spPr/>
    </dgm:pt>
    <dgm:pt modelId="{A29B1821-D433-4A06-97C3-5EC9701A4765}" type="pres">
      <dgm:prSet presAssocID="{CB01529F-8C0A-4154-BE1F-0297B08D0888}" presName="node" presStyleLbl="alignAccFollowNode1" presStyleIdx="12" presStyleCnt="16">
        <dgm:presLayoutVars>
          <dgm:bulletEnabled val="1"/>
        </dgm:presLayoutVars>
      </dgm:prSet>
      <dgm:spPr/>
    </dgm:pt>
    <dgm:pt modelId="{8E63E928-8E43-447C-A4AD-A319D993E594}" type="pres">
      <dgm:prSet presAssocID="{0B9C18DE-72ED-4032-A23C-A30E39C91B6A}" presName="sibTrans" presStyleCnt="0"/>
      <dgm:spPr/>
    </dgm:pt>
    <dgm:pt modelId="{18DB4ECD-67E2-40F7-9273-408D9EC03637}" type="pres">
      <dgm:prSet presAssocID="{36A39A89-C877-442C-B670-B37A382C9C74}" presName="node" presStyleLbl="alignAccFollowNode1" presStyleIdx="13" presStyleCnt="16">
        <dgm:presLayoutVars>
          <dgm:bulletEnabled val="1"/>
        </dgm:presLayoutVars>
      </dgm:prSet>
      <dgm:spPr/>
    </dgm:pt>
    <dgm:pt modelId="{34470915-F9C5-45BC-9BD8-61530D7C9E53}" type="pres">
      <dgm:prSet presAssocID="{C4EC7BF8-FC3F-4A4D-809A-3CF1E9CBCA65}" presName="sibTrans" presStyleCnt="0"/>
      <dgm:spPr/>
    </dgm:pt>
    <dgm:pt modelId="{5C25A4AE-7FC5-453E-97A2-386484EB6359}" type="pres">
      <dgm:prSet presAssocID="{2B0F9C92-C1C0-4057-8453-3B3E5C4C6707}" presName="node" presStyleLbl="alignAccFollowNode1" presStyleIdx="14" presStyleCnt="16">
        <dgm:presLayoutVars>
          <dgm:bulletEnabled val="1"/>
        </dgm:presLayoutVars>
      </dgm:prSet>
      <dgm:spPr/>
    </dgm:pt>
    <dgm:pt modelId="{8FA3D97C-813B-45A3-A64D-4299A64A0106}" type="pres">
      <dgm:prSet presAssocID="{F819BBEB-C72D-449A-A89A-D14F13C00C94}" presName="sibTrans" presStyleCnt="0"/>
      <dgm:spPr/>
    </dgm:pt>
    <dgm:pt modelId="{DA7C7F53-D58E-40AB-99F5-2500FD9482C0}" type="pres">
      <dgm:prSet presAssocID="{A76166BA-1FDA-4AAD-8831-AE78F8A3B1DB}" presName="node" presStyleLbl="alignAccFollowNode1" presStyleIdx="15" presStyleCnt="16">
        <dgm:presLayoutVars>
          <dgm:bulletEnabled val="1"/>
        </dgm:presLayoutVars>
      </dgm:prSet>
      <dgm:spPr/>
    </dgm:pt>
  </dgm:ptLst>
  <dgm:cxnLst>
    <dgm:cxn modelId="{8A48BF08-6D8E-45A2-83D7-F8DC554F026B}" srcId="{9CC416BF-54CA-4421-9EF7-EA7220C51FA7}" destId="{9C0FB9DC-1DB6-4EE1-9352-4CFA923CB248}" srcOrd="4" destOrd="0" parTransId="{87B6BE55-98C5-473A-8D11-C21DE5F05DE4}" sibTransId="{725425B0-1D5E-42F5-8499-1B4FE8F0FF18}"/>
    <dgm:cxn modelId="{B2362716-1736-436E-8FA3-92EC8F48496B}" srcId="{29C532A1-833F-4F8D-B463-DC21E2805D89}" destId="{2B0F9C92-C1C0-4057-8453-3B3E5C4C6707}" srcOrd="4" destOrd="0" parTransId="{6FB1A4E8-01DF-434C-8E20-AFFA074E1560}" sibTransId="{F819BBEB-C72D-449A-A89A-D14F13C00C94}"/>
    <dgm:cxn modelId="{CF714316-8925-4903-9CD8-A878912EAA36}" type="presOf" srcId="{36A39A89-C877-442C-B670-B37A382C9C74}" destId="{18DB4ECD-67E2-40F7-9273-408D9EC03637}" srcOrd="0" destOrd="0" presId="urn:microsoft.com/office/officeart/2005/8/layout/lProcess3"/>
    <dgm:cxn modelId="{2CE3401D-7C13-45E2-9973-80C8111A73D8}" srcId="{5F7C077C-A2DA-4A08-8E38-3BB34A4FEA77}" destId="{17EFF741-02A0-41A3-96F2-73EED6FEB503}" srcOrd="3" destOrd="0" parTransId="{C6207C7B-E99F-491D-B6C9-A3D4D187E995}" sibTransId="{B0BB74F3-264D-4875-9DAB-9A2F7A544105}"/>
    <dgm:cxn modelId="{93403A1F-B7F8-45D0-84E4-E877EB24CAFD}" srcId="{6454CD4B-40C0-4EE6-B856-63EB6DF1E078}" destId="{29C532A1-833F-4F8D-B463-DC21E2805D89}" srcOrd="3" destOrd="0" parTransId="{8857BE04-70EB-49C6-8C23-6E28F53E0722}" sibTransId="{55DBB793-A671-4F26-A393-29AAD580CF9F}"/>
    <dgm:cxn modelId="{A458E81F-478B-4E4F-A715-33F15856D580}" srcId="{A45C4C75-1BC3-4BC6-A195-B9B4AC7E24DB}" destId="{DA703B74-412B-40E6-AC8C-392502669A06}" srcOrd="0" destOrd="0" parTransId="{9A33F5D4-5E3E-4BCE-9E03-2A11548DA3A3}" sibTransId="{AB736E57-9E72-4E36-B13A-FC3B37EC3B94}"/>
    <dgm:cxn modelId="{9FF0D921-513D-4A4C-91CB-736DEB4FC50E}" srcId="{29C532A1-833F-4F8D-B463-DC21E2805D89}" destId="{A182C690-83F9-430D-B032-1600D77199E1}" srcOrd="0" destOrd="0" parTransId="{E79DB856-AEB1-41AE-80EF-F8AFF26A1B08}" sibTransId="{DBB6591E-4D11-436E-839D-67009834CF22}"/>
    <dgm:cxn modelId="{02082723-38A1-4886-90C4-CFFE4A91941B}" type="presOf" srcId="{2B0F9C92-C1C0-4057-8453-3B3E5C4C6707}" destId="{5C25A4AE-7FC5-453E-97A2-386484EB6359}" srcOrd="0" destOrd="0" presId="urn:microsoft.com/office/officeart/2005/8/layout/lProcess3"/>
    <dgm:cxn modelId="{8B4F482D-FDF8-4065-B13F-FCA5D4D7EE20}" type="presOf" srcId="{A371C162-3312-4EA9-9998-CAE21C89C733}" destId="{30C9251C-9ACE-46D8-A6CB-B5891BAFCF4E}" srcOrd="0" destOrd="0" presId="urn:microsoft.com/office/officeart/2005/8/layout/lProcess3"/>
    <dgm:cxn modelId="{3B4CE231-389C-44AC-8BE9-E8D2AB4E1103}" srcId="{9CC416BF-54CA-4421-9EF7-EA7220C51FA7}" destId="{D080E296-5FD5-43ED-AF43-AB84E84214A9}" srcOrd="1" destOrd="0" parTransId="{090ACA92-66EA-40C7-9078-29B9D2971E6A}" sibTransId="{9AE9CF35-09EB-4495-9339-83CBEC70FB69}"/>
    <dgm:cxn modelId="{FD38CD36-BF66-4258-A695-80B19AC5ED39}" type="presOf" srcId="{4649D2D1-9E5D-43B9-9729-2741C6A4ACDD}" destId="{DCDD2624-1BAB-4E79-A648-818294019368}" srcOrd="0" destOrd="0" presId="urn:microsoft.com/office/officeart/2005/8/layout/lProcess3"/>
    <dgm:cxn modelId="{8A9D0940-AF19-41A3-9D72-070B453166B1}" type="presOf" srcId="{B9B454A2-3607-48AA-9C43-943F4F56E6CC}" destId="{434EA215-790B-4BD4-BD58-488A0605F30F}" srcOrd="0" destOrd="0" presId="urn:microsoft.com/office/officeart/2005/8/layout/lProcess3"/>
    <dgm:cxn modelId="{4323A440-E735-44CD-A54C-5306F841AECE}" srcId="{6454CD4B-40C0-4EE6-B856-63EB6DF1E078}" destId="{5F7C077C-A2DA-4A08-8E38-3BB34A4FEA77}" srcOrd="1" destOrd="0" parTransId="{A26C124C-4F27-49D2-A868-C208B1F80ADD}" sibTransId="{4268BFCE-59BC-4B97-BA92-9099D1F31933}"/>
    <dgm:cxn modelId="{B5D71862-DD05-4FBC-A99E-07BD4532E668}" type="presOf" srcId="{A45C4C75-1BC3-4BC6-A195-B9B4AC7E24DB}" destId="{42FA70A3-C831-4379-9533-EC75E516361C}" srcOrd="0" destOrd="0" presId="urn:microsoft.com/office/officeart/2005/8/layout/lProcess3"/>
    <dgm:cxn modelId="{683EB74D-6637-40B9-B933-7C7693C4C5B9}" type="presOf" srcId="{A76166BA-1FDA-4AAD-8831-AE78F8A3B1DB}" destId="{DA7C7F53-D58E-40AB-99F5-2500FD9482C0}" srcOrd="0" destOrd="0" presId="urn:microsoft.com/office/officeart/2005/8/layout/lProcess3"/>
    <dgm:cxn modelId="{F394A356-42AE-454C-AD6B-BF75C72A29B8}" type="presOf" srcId="{5F7C077C-A2DA-4A08-8E38-3BB34A4FEA77}" destId="{B7E6E64B-41F7-4444-9F3B-9B4E596CD97F}" srcOrd="0" destOrd="0" presId="urn:microsoft.com/office/officeart/2005/8/layout/lProcess3"/>
    <dgm:cxn modelId="{62E35558-7C8A-4189-A074-97A318221AD3}" type="presOf" srcId="{17EFF741-02A0-41A3-96F2-73EED6FEB503}" destId="{DF14A9E0-C730-45C1-94AB-F8075C47578F}" srcOrd="0" destOrd="0" presId="urn:microsoft.com/office/officeart/2005/8/layout/lProcess3"/>
    <dgm:cxn modelId="{CA48E17B-1408-434C-A8D2-69636E08E8BB}" srcId="{6454CD4B-40C0-4EE6-B856-63EB6DF1E078}" destId="{A45C4C75-1BC3-4BC6-A195-B9B4AC7E24DB}" srcOrd="0" destOrd="0" parTransId="{7AA2E8C6-6853-4B9C-BDA1-F530428C44CB}" sibTransId="{2D1E8726-93FB-4FAD-A0CB-58B368E24BAB}"/>
    <dgm:cxn modelId="{4F604E85-7EAD-4AA7-BC69-C9CE0873B4F7}" type="presOf" srcId="{87497F99-BBE0-47A7-8637-03640033B126}" destId="{B434CD88-6E64-47F9-B487-54BC545C4774}" srcOrd="0" destOrd="0" presId="urn:microsoft.com/office/officeart/2005/8/layout/lProcess3"/>
    <dgm:cxn modelId="{A50EBD89-F975-4EAA-9E28-C05309F67BB8}" srcId="{5F7C077C-A2DA-4A08-8E38-3BB34A4FEA77}" destId="{3486627A-32FB-405B-A70B-3CB7F5DC71F4}" srcOrd="1" destOrd="0" parTransId="{FF0D51B5-A14A-439E-9B79-0C0A9D1FA5EC}" sibTransId="{AB4FAAAE-8F7D-4495-8B4A-035CDF876901}"/>
    <dgm:cxn modelId="{3AE4E78E-E3BE-4CC2-A285-74A2680475F9}" srcId="{A371C162-3312-4EA9-9998-CAE21C89C733}" destId="{3E78C1A0-F6CF-41A8-86DC-54FA85B5A9CB}" srcOrd="0" destOrd="0" parTransId="{44242D72-AAA5-471A-8D0B-191F1367C678}" sibTransId="{D383F987-FDE8-4434-9F51-54D617406CEF}"/>
    <dgm:cxn modelId="{1F835A91-A629-48E0-A027-2F761C681F06}" type="presOf" srcId="{D080E296-5FD5-43ED-AF43-AB84E84214A9}" destId="{D3EF92C7-FAD7-4BCE-8C54-C9F0BEDA3679}" srcOrd="0" destOrd="0" presId="urn:microsoft.com/office/officeart/2005/8/layout/lProcess3"/>
    <dgm:cxn modelId="{99F87F93-A254-4A08-84A6-422A82FC4866}" type="presOf" srcId="{3514F578-8566-4231-924E-2CD670577B41}" destId="{85A3FBAB-F9C0-4E09-8E28-4A18F26B4C60}" srcOrd="0" destOrd="0" presId="urn:microsoft.com/office/officeart/2005/8/layout/lProcess3"/>
    <dgm:cxn modelId="{CD52D59A-7710-4917-81B4-0454681B698F}" srcId="{29C532A1-833F-4F8D-B463-DC21E2805D89}" destId="{36A39A89-C877-442C-B670-B37A382C9C74}" srcOrd="3" destOrd="0" parTransId="{5385E689-048E-48AF-8AE3-758A87510423}" sibTransId="{C4EC7BF8-FC3F-4A4D-809A-3CF1E9CBCA65}"/>
    <dgm:cxn modelId="{0E4E35AD-4580-4DC2-A302-5AA9129E46E3}" srcId="{29C532A1-833F-4F8D-B463-DC21E2805D89}" destId="{A76166BA-1FDA-4AAD-8831-AE78F8A3B1DB}" srcOrd="5" destOrd="0" parTransId="{05E1D12C-BD66-4107-BFF4-0616F37EFBD6}" sibTransId="{0EC81FB3-788E-44F1-BBC6-A0027BD5892D}"/>
    <dgm:cxn modelId="{E1B0A9B1-1DC8-44CC-8808-6B7543E193AE}" srcId="{5F7C077C-A2DA-4A08-8E38-3BB34A4FEA77}" destId="{B9B454A2-3607-48AA-9C43-943F4F56E6CC}" srcOrd="0" destOrd="0" parTransId="{A264F075-DF6A-4EE7-BB0B-0AFB418D7D51}" sibTransId="{F1496AC4-312F-426F-81FE-6B1A41E5374E}"/>
    <dgm:cxn modelId="{6CEF85B6-B7FE-4084-8DC0-80031BFF9181}" srcId="{5F7C077C-A2DA-4A08-8E38-3BB34A4FEA77}" destId="{11B05D63-F5DD-4845-83B2-616C26940747}" srcOrd="2" destOrd="0" parTransId="{A64EC7F1-14BC-4DB4-8158-D2D355CB0C24}" sibTransId="{EDB2F6CA-2FF8-4582-B639-565F51A75311}"/>
    <dgm:cxn modelId="{A3F7B8B7-B77B-44B9-968C-E091531FEF37}" type="presOf" srcId="{9CC416BF-54CA-4421-9EF7-EA7220C51FA7}" destId="{A323C60D-3B01-4F6C-B8D2-7F7F24C65997}" srcOrd="0" destOrd="0" presId="urn:microsoft.com/office/officeart/2005/8/layout/lProcess3"/>
    <dgm:cxn modelId="{F5C221BA-9A77-46E7-AEED-E48BDBB09D9B}" srcId="{9CC416BF-54CA-4421-9EF7-EA7220C51FA7}" destId="{4649D2D1-9E5D-43B9-9729-2741C6A4ACDD}" srcOrd="2" destOrd="0" parTransId="{34F17C35-CCA4-48C3-885C-F27712393128}" sibTransId="{89F67B83-70FC-4ED4-98FE-D7FC568F5DF9}"/>
    <dgm:cxn modelId="{915CD1C2-9FF5-41E5-9D0B-3C06A26BB6EE}" srcId="{6454CD4B-40C0-4EE6-B856-63EB6DF1E078}" destId="{9CC416BF-54CA-4421-9EF7-EA7220C51FA7}" srcOrd="2" destOrd="0" parTransId="{A422453F-2A9E-4EB3-AC9A-5E0200C236F2}" sibTransId="{92A6117C-8AA1-4435-AECC-99FFF7F4A8C2}"/>
    <dgm:cxn modelId="{103B4CC7-4AE3-4742-A3A5-62BFD444F270}" srcId="{29C532A1-833F-4F8D-B463-DC21E2805D89}" destId="{A371C162-3312-4EA9-9998-CAE21C89C733}" srcOrd="1" destOrd="0" parTransId="{633AFC34-2704-4F3E-9E6C-89628E6826BA}" sibTransId="{A0620F09-1726-41CA-AFC5-6C80C780E1F5}"/>
    <dgm:cxn modelId="{1A9816CC-0CF4-4F5C-88B5-94B55456E650}" type="presOf" srcId="{3486627A-32FB-405B-A70B-3CB7F5DC71F4}" destId="{952E7CA4-5D0D-4471-89CD-3ED8E0CF51CF}" srcOrd="0" destOrd="0" presId="urn:microsoft.com/office/officeart/2005/8/layout/lProcess3"/>
    <dgm:cxn modelId="{B958F5D0-A271-4DAC-9845-29725517D17B}" type="presOf" srcId="{CB01529F-8C0A-4154-BE1F-0297B08D0888}" destId="{A29B1821-D433-4A06-97C3-5EC9701A4765}" srcOrd="0" destOrd="0" presId="urn:microsoft.com/office/officeart/2005/8/layout/lProcess3"/>
    <dgm:cxn modelId="{E419FAD3-016A-4C15-B277-3C120BF02F88}" srcId="{29C532A1-833F-4F8D-B463-DC21E2805D89}" destId="{CB01529F-8C0A-4154-BE1F-0297B08D0888}" srcOrd="2" destOrd="0" parTransId="{F636C822-B646-4607-AC4E-9D3BF0CE41AA}" sibTransId="{0B9C18DE-72ED-4032-A23C-A30E39C91B6A}"/>
    <dgm:cxn modelId="{BD32E3D5-2880-42EC-8E8D-6FA39093898C}" type="presOf" srcId="{6454CD4B-40C0-4EE6-B856-63EB6DF1E078}" destId="{56A18BD1-68B4-48EF-8439-25FD623DC622}" srcOrd="0" destOrd="0" presId="urn:microsoft.com/office/officeart/2005/8/layout/lProcess3"/>
    <dgm:cxn modelId="{E26B3BD8-8FC9-474F-BBD2-5FE771D3F5F4}" type="presOf" srcId="{9C0FB9DC-1DB6-4EE1-9352-4CFA923CB248}" destId="{88658733-B427-41E0-BDDA-32C44A1C38C8}" srcOrd="0" destOrd="0" presId="urn:microsoft.com/office/officeart/2005/8/layout/lProcess3"/>
    <dgm:cxn modelId="{2F47F8E3-05D4-484D-A05C-6426FA1C445C}" srcId="{9CC416BF-54CA-4421-9EF7-EA7220C51FA7}" destId="{87497F99-BBE0-47A7-8637-03640033B126}" srcOrd="0" destOrd="0" parTransId="{872FE8F0-EFCE-4B3E-95EC-04CCB146D324}" sibTransId="{9E565EA3-7126-4506-BE83-6C1ED4C162AA}"/>
    <dgm:cxn modelId="{809A53E8-2072-4EFC-BE5C-CF47F839CF8D}" type="presOf" srcId="{A182C690-83F9-430D-B032-1600D77199E1}" destId="{225F571B-E70B-486C-9EB5-4BEB797F5699}" srcOrd="0" destOrd="0" presId="urn:microsoft.com/office/officeart/2005/8/layout/lProcess3"/>
    <dgm:cxn modelId="{E6984BE9-5568-43E4-8B6E-B3C89499A2F1}" srcId="{9CC416BF-54CA-4421-9EF7-EA7220C51FA7}" destId="{3514F578-8566-4231-924E-2CD670577B41}" srcOrd="3" destOrd="0" parTransId="{DCB9C8E7-B1C4-4096-8819-BD387A717D52}" sibTransId="{B91357D6-FB2F-4AE1-B69C-95B20FFB1CF6}"/>
    <dgm:cxn modelId="{3B5E09F2-5232-4F02-8C40-8CDD355F6EF9}" type="presOf" srcId="{11B05D63-F5DD-4845-83B2-616C26940747}" destId="{0909CF7B-D69A-4DEB-8500-92F8EAAF5682}" srcOrd="0" destOrd="0" presId="urn:microsoft.com/office/officeart/2005/8/layout/lProcess3"/>
    <dgm:cxn modelId="{F961B2F3-71DB-48DB-8A49-09E2BB72F522}" type="presOf" srcId="{DA703B74-412B-40E6-AC8C-392502669A06}" destId="{D3FA3968-1E17-48E4-92A2-61646B258802}" srcOrd="0" destOrd="0" presId="urn:microsoft.com/office/officeart/2005/8/layout/lProcess3"/>
    <dgm:cxn modelId="{5140DAF3-8813-474F-AED2-9BB89C4DBDE0}" type="presOf" srcId="{29C532A1-833F-4F8D-B463-DC21E2805D89}" destId="{5F0FEF66-556A-4417-8149-BCD0D21B53B0}" srcOrd="0" destOrd="0" presId="urn:microsoft.com/office/officeart/2005/8/layout/lProcess3"/>
    <dgm:cxn modelId="{D349A8F5-D470-4098-B96F-40A9AC954985}" type="presOf" srcId="{3E78C1A0-F6CF-41A8-86DC-54FA85B5A9CB}" destId="{30C9251C-9ACE-46D8-A6CB-B5891BAFCF4E}" srcOrd="0" destOrd="1" presId="urn:microsoft.com/office/officeart/2005/8/layout/lProcess3"/>
    <dgm:cxn modelId="{D1AB1482-C062-4F28-8DE8-CACCE15ED8D0}" type="presParOf" srcId="{56A18BD1-68B4-48EF-8439-25FD623DC622}" destId="{2E45531B-53E1-4CD1-908C-57A7E06AE14F}" srcOrd="0" destOrd="0" presId="urn:microsoft.com/office/officeart/2005/8/layout/lProcess3"/>
    <dgm:cxn modelId="{377C5710-4632-4F19-8D04-F6DB9C25AB09}" type="presParOf" srcId="{2E45531B-53E1-4CD1-908C-57A7E06AE14F}" destId="{42FA70A3-C831-4379-9533-EC75E516361C}" srcOrd="0" destOrd="0" presId="urn:microsoft.com/office/officeart/2005/8/layout/lProcess3"/>
    <dgm:cxn modelId="{D87190E2-15A2-4A68-9B93-15D3371207C3}" type="presParOf" srcId="{2E45531B-53E1-4CD1-908C-57A7E06AE14F}" destId="{043117D1-63F6-4811-8D6E-2871981C0A9A}" srcOrd="1" destOrd="0" presId="urn:microsoft.com/office/officeart/2005/8/layout/lProcess3"/>
    <dgm:cxn modelId="{E3531FAD-D54D-4AC4-98AF-54373EA1FD86}" type="presParOf" srcId="{2E45531B-53E1-4CD1-908C-57A7E06AE14F}" destId="{D3FA3968-1E17-48E4-92A2-61646B258802}" srcOrd="2" destOrd="0" presId="urn:microsoft.com/office/officeart/2005/8/layout/lProcess3"/>
    <dgm:cxn modelId="{CBE83E1D-1704-45E6-AFD5-B62FDB64FF69}" type="presParOf" srcId="{56A18BD1-68B4-48EF-8439-25FD623DC622}" destId="{198D9CE2-0795-4068-80A1-3DE82674501A}" srcOrd="1" destOrd="0" presId="urn:microsoft.com/office/officeart/2005/8/layout/lProcess3"/>
    <dgm:cxn modelId="{57C0E314-0C96-477D-AB87-CE05F7860F2A}" type="presParOf" srcId="{56A18BD1-68B4-48EF-8439-25FD623DC622}" destId="{2CCE2B3A-2B94-4248-B498-F75552DA7E7D}" srcOrd="2" destOrd="0" presId="urn:microsoft.com/office/officeart/2005/8/layout/lProcess3"/>
    <dgm:cxn modelId="{672C6519-C79E-4A76-A7D3-72596079B711}" type="presParOf" srcId="{2CCE2B3A-2B94-4248-B498-F75552DA7E7D}" destId="{B7E6E64B-41F7-4444-9F3B-9B4E596CD97F}" srcOrd="0" destOrd="0" presId="urn:microsoft.com/office/officeart/2005/8/layout/lProcess3"/>
    <dgm:cxn modelId="{6BA58956-32EF-4B22-B8EC-780696DB0DE5}" type="presParOf" srcId="{2CCE2B3A-2B94-4248-B498-F75552DA7E7D}" destId="{6EAB0AA8-B721-4CCA-A374-FABAD1BC0201}" srcOrd="1" destOrd="0" presId="urn:microsoft.com/office/officeart/2005/8/layout/lProcess3"/>
    <dgm:cxn modelId="{200B7DF8-C057-43F5-A96E-0B63FE09DC5E}" type="presParOf" srcId="{2CCE2B3A-2B94-4248-B498-F75552DA7E7D}" destId="{434EA215-790B-4BD4-BD58-488A0605F30F}" srcOrd="2" destOrd="0" presId="urn:microsoft.com/office/officeart/2005/8/layout/lProcess3"/>
    <dgm:cxn modelId="{7352BA20-7362-45F2-A383-62C1021C7BD2}" type="presParOf" srcId="{2CCE2B3A-2B94-4248-B498-F75552DA7E7D}" destId="{A5329834-0694-4A10-B059-82CBBB4131EC}" srcOrd="3" destOrd="0" presId="urn:microsoft.com/office/officeart/2005/8/layout/lProcess3"/>
    <dgm:cxn modelId="{11AB354F-2AF7-4BB9-8B87-7CF9C080FA54}" type="presParOf" srcId="{2CCE2B3A-2B94-4248-B498-F75552DA7E7D}" destId="{952E7CA4-5D0D-4471-89CD-3ED8E0CF51CF}" srcOrd="4" destOrd="0" presId="urn:microsoft.com/office/officeart/2005/8/layout/lProcess3"/>
    <dgm:cxn modelId="{4D3824E6-54D2-4813-BD44-F85B3F4C4DC2}" type="presParOf" srcId="{2CCE2B3A-2B94-4248-B498-F75552DA7E7D}" destId="{49AF63E3-DED8-422B-B8F1-F898F98EE4D1}" srcOrd="5" destOrd="0" presId="urn:microsoft.com/office/officeart/2005/8/layout/lProcess3"/>
    <dgm:cxn modelId="{FC07065E-98F4-43CE-8926-8764370EF15E}" type="presParOf" srcId="{2CCE2B3A-2B94-4248-B498-F75552DA7E7D}" destId="{0909CF7B-D69A-4DEB-8500-92F8EAAF5682}" srcOrd="6" destOrd="0" presId="urn:microsoft.com/office/officeart/2005/8/layout/lProcess3"/>
    <dgm:cxn modelId="{BB0ECEF6-2A8D-4118-BFEC-7E25136BC8D1}" type="presParOf" srcId="{2CCE2B3A-2B94-4248-B498-F75552DA7E7D}" destId="{F43F7F8D-F510-4C3C-9E00-D82EC8566FD9}" srcOrd="7" destOrd="0" presId="urn:microsoft.com/office/officeart/2005/8/layout/lProcess3"/>
    <dgm:cxn modelId="{7716B4A1-4616-47CA-8290-DA9A9D8F656F}" type="presParOf" srcId="{2CCE2B3A-2B94-4248-B498-F75552DA7E7D}" destId="{DF14A9E0-C730-45C1-94AB-F8075C47578F}" srcOrd="8" destOrd="0" presId="urn:microsoft.com/office/officeart/2005/8/layout/lProcess3"/>
    <dgm:cxn modelId="{6AA2EEF4-05CF-40BE-A232-7C6C868EBD92}" type="presParOf" srcId="{56A18BD1-68B4-48EF-8439-25FD623DC622}" destId="{0F4F15C5-6FC1-41A2-B6B0-15C60C177E75}" srcOrd="3" destOrd="0" presId="urn:microsoft.com/office/officeart/2005/8/layout/lProcess3"/>
    <dgm:cxn modelId="{62154045-4D2A-4B46-98E2-3DE0031FFE95}" type="presParOf" srcId="{56A18BD1-68B4-48EF-8439-25FD623DC622}" destId="{F362EC1C-7B5C-4933-B7D5-6B556B34F3CC}" srcOrd="4" destOrd="0" presId="urn:microsoft.com/office/officeart/2005/8/layout/lProcess3"/>
    <dgm:cxn modelId="{C26ACC47-E03A-4159-B692-9B687566AF23}" type="presParOf" srcId="{F362EC1C-7B5C-4933-B7D5-6B556B34F3CC}" destId="{A323C60D-3B01-4F6C-B8D2-7F7F24C65997}" srcOrd="0" destOrd="0" presId="urn:microsoft.com/office/officeart/2005/8/layout/lProcess3"/>
    <dgm:cxn modelId="{FBCB86D1-B7BD-4787-B94A-A3CB676F0E50}" type="presParOf" srcId="{F362EC1C-7B5C-4933-B7D5-6B556B34F3CC}" destId="{F5193E99-E5F2-41BE-907F-F4E5819AE100}" srcOrd="1" destOrd="0" presId="urn:microsoft.com/office/officeart/2005/8/layout/lProcess3"/>
    <dgm:cxn modelId="{096157F5-0853-4668-9E42-A34FF035DBA0}" type="presParOf" srcId="{F362EC1C-7B5C-4933-B7D5-6B556B34F3CC}" destId="{B434CD88-6E64-47F9-B487-54BC545C4774}" srcOrd="2" destOrd="0" presId="urn:microsoft.com/office/officeart/2005/8/layout/lProcess3"/>
    <dgm:cxn modelId="{3790CBCD-8F42-45A2-A131-3DA3383482E3}" type="presParOf" srcId="{F362EC1C-7B5C-4933-B7D5-6B556B34F3CC}" destId="{2CAF6225-D92F-4C51-B7B2-A01F6788C0D7}" srcOrd="3" destOrd="0" presId="urn:microsoft.com/office/officeart/2005/8/layout/lProcess3"/>
    <dgm:cxn modelId="{6FB0A160-6B36-4390-BE8E-332FF9058688}" type="presParOf" srcId="{F362EC1C-7B5C-4933-B7D5-6B556B34F3CC}" destId="{D3EF92C7-FAD7-4BCE-8C54-C9F0BEDA3679}" srcOrd="4" destOrd="0" presId="urn:microsoft.com/office/officeart/2005/8/layout/lProcess3"/>
    <dgm:cxn modelId="{0B72D50B-294A-4CFD-9C99-85617E92C818}" type="presParOf" srcId="{F362EC1C-7B5C-4933-B7D5-6B556B34F3CC}" destId="{ECFEC058-09D3-4DEF-93AD-4983F4BB142F}" srcOrd="5" destOrd="0" presId="urn:microsoft.com/office/officeart/2005/8/layout/lProcess3"/>
    <dgm:cxn modelId="{24AD6D66-CDEA-4A7B-AD8B-F7EA2147F1D1}" type="presParOf" srcId="{F362EC1C-7B5C-4933-B7D5-6B556B34F3CC}" destId="{DCDD2624-1BAB-4E79-A648-818294019368}" srcOrd="6" destOrd="0" presId="urn:microsoft.com/office/officeart/2005/8/layout/lProcess3"/>
    <dgm:cxn modelId="{36FBD409-5E4D-4445-B5B2-3877726F9AD0}" type="presParOf" srcId="{F362EC1C-7B5C-4933-B7D5-6B556B34F3CC}" destId="{E6507A23-C5C2-4C69-8016-8FD1F936A84C}" srcOrd="7" destOrd="0" presId="urn:microsoft.com/office/officeart/2005/8/layout/lProcess3"/>
    <dgm:cxn modelId="{FEA8DC13-7F76-49D7-BDD1-F00823F54D51}" type="presParOf" srcId="{F362EC1C-7B5C-4933-B7D5-6B556B34F3CC}" destId="{85A3FBAB-F9C0-4E09-8E28-4A18F26B4C60}" srcOrd="8" destOrd="0" presId="urn:microsoft.com/office/officeart/2005/8/layout/lProcess3"/>
    <dgm:cxn modelId="{69852BB1-71AE-49C2-B2FB-D36BBA46AC54}" type="presParOf" srcId="{F362EC1C-7B5C-4933-B7D5-6B556B34F3CC}" destId="{F66137B9-6389-486F-9482-5585BB77CE62}" srcOrd="9" destOrd="0" presId="urn:microsoft.com/office/officeart/2005/8/layout/lProcess3"/>
    <dgm:cxn modelId="{4D79BBCB-8565-4F8E-B441-EEFBE55B9659}" type="presParOf" srcId="{F362EC1C-7B5C-4933-B7D5-6B556B34F3CC}" destId="{88658733-B427-41E0-BDDA-32C44A1C38C8}" srcOrd="10" destOrd="0" presId="urn:microsoft.com/office/officeart/2005/8/layout/lProcess3"/>
    <dgm:cxn modelId="{E34DD803-8BF9-4079-AD6B-D04A78E38247}" type="presParOf" srcId="{56A18BD1-68B4-48EF-8439-25FD623DC622}" destId="{136053B4-5BC3-4F3B-ACDD-3852B7D60C50}" srcOrd="5" destOrd="0" presId="urn:microsoft.com/office/officeart/2005/8/layout/lProcess3"/>
    <dgm:cxn modelId="{7E996D96-3CD0-428A-839C-0715E9A3012B}" type="presParOf" srcId="{56A18BD1-68B4-48EF-8439-25FD623DC622}" destId="{FCF4A1E5-6683-4E60-8F40-2C29831DF570}" srcOrd="6" destOrd="0" presId="urn:microsoft.com/office/officeart/2005/8/layout/lProcess3"/>
    <dgm:cxn modelId="{DC698D75-B128-480F-98FB-28EEE0DFA586}" type="presParOf" srcId="{FCF4A1E5-6683-4E60-8F40-2C29831DF570}" destId="{5F0FEF66-556A-4417-8149-BCD0D21B53B0}" srcOrd="0" destOrd="0" presId="urn:microsoft.com/office/officeart/2005/8/layout/lProcess3"/>
    <dgm:cxn modelId="{B70992BD-DBFC-4673-ADC4-AD7CFD3035CF}" type="presParOf" srcId="{FCF4A1E5-6683-4E60-8F40-2C29831DF570}" destId="{448B6482-09DC-4448-9EE5-9150675C33DA}" srcOrd="1" destOrd="0" presId="urn:microsoft.com/office/officeart/2005/8/layout/lProcess3"/>
    <dgm:cxn modelId="{8F58CB77-3E82-4615-AE17-86ED6CA5F412}" type="presParOf" srcId="{FCF4A1E5-6683-4E60-8F40-2C29831DF570}" destId="{225F571B-E70B-486C-9EB5-4BEB797F5699}" srcOrd="2" destOrd="0" presId="urn:microsoft.com/office/officeart/2005/8/layout/lProcess3"/>
    <dgm:cxn modelId="{ED419254-CE45-4960-AE4E-00DF1DF1DB70}" type="presParOf" srcId="{FCF4A1E5-6683-4E60-8F40-2C29831DF570}" destId="{5C46AC80-A519-41B9-AF40-535DA81DF0AD}" srcOrd="3" destOrd="0" presId="urn:microsoft.com/office/officeart/2005/8/layout/lProcess3"/>
    <dgm:cxn modelId="{48CD03C0-9154-4011-B1E9-0757DC82B055}" type="presParOf" srcId="{FCF4A1E5-6683-4E60-8F40-2C29831DF570}" destId="{30C9251C-9ACE-46D8-A6CB-B5891BAFCF4E}" srcOrd="4" destOrd="0" presId="urn:microsoft.com/office/officeart/2005/8/layout/lProcess3"/>
    <dgm:cxn modelId="{83F91BD5-7F9A-4FF7-A604-B008E847AF31}" type="presParOf" srcId="{FCF4A1E5-6683-4E60-8F40-2C29831DF570}" destId="{D4364D5E-731F-40C1-9A6D-70E475601789}" srcOrd="5" destOrd="0" presId="urn:microsoft.com/office/officeart/2005/8/layout/lProcess3"/>
    <dgm:cxn modelId="{20960CC5-F87D-49C2-AE64-95E8D4F70AA2}" type="presParOf" srcId="{FCF4A1E5-6683-4E60-8F40-2C29831DF570}" destId="{A29B1821-D433-4A06-97C3-5EC9701A4765}" srcOrd="6" destOrd="0" presId="urn:microsoft.com/office/officeart/2005/8/layout/lProcess3"/>
    <dgm:cxn modelId="{636B833B-39C4-482A-A8F0-CE5B4061C02B}" type="presParOf" srcId="{FCF4A1E5-6683-4E60-8F40-2C29831DF570}" destId="{8E63E928-8E43-447C-A4AD-A319D993E594}" srcOrd="7" destOrd="0" presId="urn:microsoft.com/office/officeart/2005/8/layout/lProcess3"/>
    <dgm:cxn modelId="{043BDE2F-7377-4A8D-89D6-31820A134A15}" type="presParOf" srcId="{FCF4A1E5-6683-4E60-8F40-2C29831DF570}" destId="{18DB4ECD-67E2-40F7-9273-408D9EC03637}" srcOrd="8" destOrd="0" presId="urn:microsoft.com/office/officeart/2005/8/layout/lProcess3"/>
    <dgm:cxn modelId="{52097E9D-AC4E-43D1-A815-5756DA3292A9}" type="presParOf" srcId="{FCF4A1E5-6683-4E60-8F40-2C29831DF570}" destId="{34470915-F9C5-45BC-9BD8-61530D7C9E53}" srcOrd="9" destOrd="0" presId="urn:microsoft.com/office/officeart/2005/8/layout/lProcess3"/>
    <dgm:cxn modelId="{9CAA8D9E-3F8E-4A65-AB7E-FABB4352D1E5}" type="presParOf" srcId="{FCF4A1E5-6683-4E60-8F40-2C29831DF570}" destId="{5C25A4AE-7FC5-453E-97A2-386484EB6359}" srcOrd="10" destOrd="0" presId="urn:microsoft.com/office/officeart/2005/8/layout/lProcess3"/>
    <dgm:cxn modelId="{B0F7E66C-6276-4519-A01F-1813F1A2EC6C}" type="presParOf" srcId="{FCF4A1E5-6683-4E60-8F40-2C29831DF570}" destId="{8FA3D97C-813B-45A3-A64D-4299A64A0106}" srcOrd="11" destOrd="0" presId="urn:microsoft.com/office/officeart/2005/8/layout/lProcess3"/>
    <dgm:cxn modelId="{DB0B8337-08D4-424D-A129-C387B8C6BA65}" type="presParOf" srcId="{FCF4A1E5-6683-4E60-8F40-2C29831DF570}" destId="{DA7C7F53-D58E-40AB-99F5-2500FD9482C0}" srcOrd="12" destOrd="0" presId="urn:microsoft.com/office/officeart/2005/8/layout/l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2FA70A3-C831-4379-9533-EC75E516361C}">
      <dsp:nvSpPr>
        <dsp:cNvPr id="0" name=""/>
        <dsp:cNvSpPr/>
      </dsp:nvSpPr>
      <dsp:spPr>
        <a:xfrm>
          <a:off x="1979" y="240864"/>
          <a:ext cx="1548484" cy="619393"/>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7620" rIns="0" bIns="7620" numCol="1" spcCol="1270" anchor="ctr" anchorCtr="0">
          <a:noAutofit/>
        </a:bodyPr>
        <a:lstStyle/>
        <a:p>
          <a:pPr marL="0" lvl="0" indent="0" algn="ctr" defTabSz="533400">
            <a:lnSpc>
              <a:spcPct val="90000"/>
            </a:lnSpc>
            <a:spcBef>
              <a:spcPct val="0"/>
            </a:spcBef>
            <a:spcAft>
              <a:spcPct val="35000"/>
            </a:spcAft>
            <a:buNone/>
          </a:pPr>
          <a:r>
            <a:rPr lang="sv-SE" sz="1200" kern="1200"/>
            <a:t>Process-ansvarig</a:t>
          </a:r>
        </a:p>
      </dsp:txBody>
      <dsp:txXfrm>
        <a:off x="311676" y="240864"/>
        <a:ext cx="929091" cy="619393"/>
      </dsp:txXfrm>
    </dsp:sp>
    <dsp:sp modelId="{D3FA3968-1E17-48E4-92A2-61646B258802}">
      <dsp:nvSpPr>
        <dsp:cNvPr id="0" name=""/>
        <dsp:cNvSpPr/>
      </dsp:nvSpPr>
      <dsp:spPr>
        <a:xfrm>
          <a:off x="1349161" y="293513"/>
          <a:ext cx="1285241" cy="514096"/>
        </a:xfrm>
        <a:prstGeom prst="chevron">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r>
            <a:rPr lang="sv-SE" sz="800" b="1" kern="1200"/>
            <a:t>Ladda Hypergene med uppstartsvärden</a:t>
          </a:r>
        </a:p>
        <a:p>
          <a:pPr marL="0" lvl="0" indent="0" algn="ctr" defTabSz="355600">
            <a:lnSpc>
              <a:spcPct val="90000"/>
            </a:lnSpc>
            <a:spcBef>
              <a:spcPct val="0"/>
            </a:spcBef>
            <a:spcAft>
              <a:spcPct val="35000"/>
            </a:spcAft>
            <a:buNone/>
          </a:pPr>
          <a:r>
            <a:rPr lang="sv-SE" sz="800" b="1" kern="1200"/>
            <a:t>(sep/mars) </a:t>
          </a:r>
        </a:p>
      </dsp:txBody>
      <dsp:txXfrm>
        <a:off x="1606209" y="293513"/>
        <a:ext cx="771145" cy="514096"/>
      </dsp:txXfrm>
    </dsp:sp>
    <dsp:sp modelId="{B7E6E64B-41F7-4444-9F3B-9B4E596CD97F}">
      <dsp:nvSpPr>
        <dsp:cNvPr id="0" name=""/>
        <dsp:cNvSpPr/>
      </dsp:nvSpPr>
      <dsp:spPr>
        <a:xfrm>
          <a:off x="1979" y="946973"/>
          <a:ext cx="1548484" cy="619393"/>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7620" rIns="0" bIns="7620" numCol="1" spcCol="1270" anchor="ctr" anchorCtr="0">
          <a:noAutofit/>
        </a:bodyPr>
        <a:lstStyle/>
        <a:p>
          <a:pPr marL="0" lvl="0" indent="0" algn="ctr" defTabSz="533400">
            <a:lnSpc>
              <a:spcPct val="90000"/>
            </a:lnSpc>
            <a:spcBef>
              <a:spcPct val="0"/>
            </a:spcBef>
            <a:spcAft>
              <a:spcPct val="35000"/>
            </a:spcAft>
            <a:buNone/>
          </a:pPr>
          <a:r>
            <a:rPr lang="sv-SE" sz="1200" kern="1200"/>
            <a:t>Ekonom	</a:t>
          </a:r>
        </a:p>
      </dsp:txBody>
      <dsp:txXfrm>
        <a:off x="311676" y="946973"/>
        <a:ext cx="929091" cy="619393"/>
      </dsp:txXfrm>
    </dsp:sp>
    <dsp:sp modelId="{434EA215-790B-4BD4-BD58-488A0605F30F}">
      <dsp:nvSpPr>
        <dsp:cNvPr id="0" name=""/>
        <dsp:cNvSpPr/>
      </dsp:nvSpPr>
      <dsp:spPr>
        <a:xfrm>
          <a:off x="1349161" y="999622"/>
          <a:ext cx="1285241" cy="514096"/>
        </a:xfrm>
        <a:prstGeom prst="chevron">
          <a:avLst/>
        </a:prstGeom>
        <a:solidFill>
          <a:schemeClr val="bg1">
            <a:alpha val="90000"/>
          </a:schemeClr>
        </a:solidFill>
        <a:ln w="12700" cap="flat" cmpd="sng" algn="ctr">
          <a:solidFill>
            <a:schemeClr val="bg1">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1606209" y="999622"/>
        <a:ext cx="771145" cy="514096"/>
      </dsp:txXfrm>
    </dsp:sp>
    <dsp:sp modelId="{952E7CA4-5D0D-4471-89CD-3ED8E0CF51CF}">
      <dsp:nvSpPr>
        <dsp:cNvPr id="0" name=""/>
        <dsp:cNvSpPr/>
      </dsp:nvSpPr>
      <dsp:spPr>
        <a:xfrm>
          <a:off x="2454469" y="999622"/>
          <a:ext cx="1285241" cy="514096"/>
        </a:xfrm>
        <a:prstGeom prst="chevron">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r>
            <a:rPr lang="sv-SE" sz="800" kern="1200"/>
            <a:t>Indata från verksamhet</a:t>
          </a:r>
        </a:p>
        <a:p>
          <a:pPr marL="0" lvl="0" indent="0" algn="ctr" defTabSz="355600">
            <a:lnSpc>
              <a:spcPct val="90000"/>
            </a:lnSpc>
            <a:spcBef>
              <a:spcPct val="0"/>
            </a:spcBef>
            <a:spcAft>
              <a:spcPct val="35000"/>
            </a:spcAft>
            <a:buNone/>
          </a:pPr>
          <a:r>
            <a:rPr lang="sv-SE" sz="800" kern="1200"/>
            <a:t>(sep-okt/mar-apr)</a:t>
          </a:r>
        </a:p>
      </dsp:txBody>
      <dsp:txXfrm>
        <a:off x="2711517" y="999622"/>
        <a:ext cx="771145" cy="514096"/>
      </dsp:txXfrm>
    </dsp:sp>
    <dsp:sp modelId="{0909CF7B-D69A-4DEB-8500-92F8EAAF5682}">
      <dsp:nvSpPr>
        <dsp:cNvPr id="0" name=""/>
        <dsp:cNvSpPr/>
      </dsp:nvSpPr>
      <dsp:spPr>
        <a:xfrm>
          <a:off x="3559777" y="999622"/>
          <a:ext cx="1285241" cy="514096"/>
        </a:xfrm>
        <a:prstGeom prst="chevron">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r>
            <a:rPr lang="sv-SE" sz="800" kern="1200"/>
            <a:t>Analys ev. ändringar </a:t>
          </a:r>
        </a:p>
      </dsp:txBody>
      <dsp:txXfrm>
        <a:off x="3816825" y="999622"/>
        <a:ext cx="771145" cy="514096"/>
      </dsp:txXfrm>
    </dsp:sp>
    <dsp:sp modelId="{DF14A9E0-C730-45C1-94AB-F8075C47578F}">
      <dsp:nvSpPr>
        <dsp:cNvPr id="0" name=""/>
        <dsp:cNvSpPr/>
      </dsp:nvSpPr>
      <dsp:spPr>
        <a:xfrm>
          <a:off x="4665085" y="999622"/>
          <a:ext cx="1285241" cy="514096"/>
        </a:xfrm>
        <a:prstGeom prst="chevron">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r>
            <a:rPr lang="sv-SE" sz="800" kern="1200"/>
            <a:t>Godkännande</a:t>
          </a:r>
        </a:p>
        <a:p>
          <a:pPr marL="0" lvl="0" indent="0" algn="ctr" defTabSz="355600">
            <a:lnSpc>
              <a:spcPct val="90000"/>
            </a:lnSpc>
            <a:spcBef>
              <a:spcPct val="0"/>
            </a:spcBef>
            <a:spcAft>
              <a:spcPct val="35000"/>
            </a:spcAft>
            <a:buNone/>
          </a:pPr>
          <a:r>
            <a:rPr lang="sv-SE" sz="800" kern="1200"/>
            <a:t>(okt/apr)</a:t>
          </a:r>
        </a:p>
      </dsp:txBody>
      <dsp:txXfrm>
        <a:off x="4922133" y="999622"/>
        <a:ext cx="771145" cy="514096"/>
      </dsp:txXfrm>
    </dsp:sp>
    <dsp:sp modelId="{A323C60D-3B01-4F6C-B8D2-7F7F24C65997}">
      <dsp:nvSpPr>
        <dsp:cNvPr id="0" name=""/>
        <dsp:cNvSpPr/>
      </dsp:nvSpPr>
      <dsp:spPr>
        <a:xfrm>
          <a:off x="1979" y="1653082"/>
          <a:ext cx="1548484" cy="619393"/>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7620" rIns="0" bIns="7620" numCol="1" spcCol="1270" anchor="ctr" anchorCtr="0">
          <a:noAutofit/>
        </a:bodyPr>
        <a:lstStyle/>
        <a:p>
          <a:pPr marL="0" lvl="0" indent="0" algn="ctr" defTabSz="533400">
            <a:lnSpc>
              <a:spcPct val="90000"/>
            </a:lnSpc>
            <a:spcBef>
              <a:spcPct val="0"/>
            </a:spcBef>
            <a:spcAft>
              <a:spcPct val="35000"/>
            </a:spcAft>
            <a:buNone/>
          </a:pPr>
          <a:r>
            <a:rPr lang="sv-SE" sz="1200" kern="1200"/>
            <a:t>Avdelnings- chef</a:t>
          </a:r>
        </a:p>
      </dsp:txBody>
      <dsp:txXfrm>
        <a:off x="311676" y="1653082"/>
        <a:ext cx="929091" cy="619393"/>
      </dsp:txXfrm>
    </dsp:sp>
    <dsp:sp modelId="{B434CD88-6E64-47F9-B487-54BC545C4774}">
      <dsp:nvSpPr>
        <dsp:cNvPr id="0" name=""/>
        <dsp:cNvSpPr/>
      </dsp:nvSpPr>
      <dsp:spPr>
        <a:xfrm>
          <a:off x="1349161" y="1705731"/>
          <a:ext cx="1285241" cy="514096"/>
        </a:xfrm>
        <a:prstGeom prst="chevron">
          <a:avLst/>
        </a:prstGeom>
        <a:solidFill>
          <a:schemeClr val="bg1">
            <a:alpha val="90000"/>
          </a:schemeClr>
        </a:solidFill>
        <a:ln w="12700" cap="flat" cmpd="sng" algn="ctr">
          <a:solidFill>
            <a:schemeClr val="bg1">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1606209" y="1705731"/>
        <a:ext cx="771145" cy="514096"/>
      </dsp:txXfrm>
    </dsp:sp>
    <dsp:sp modelId="{D3EF92C7-FAD7-4BCE-8C54-C9F0BEDA3679}">
      <dsp:nvSpPr>
        <dsp:cNvPr id="0" name=""/>
        <dsp:cNvSpPr/>
      </dsp:nvSpPr>
      <dsp:spPr>
        <a:xfrm>
          <a:off x="2454469" y="1705731"/>
          <a:ext cx="1285241" cy="514096"/>
        </a:xfrm>
        <a:prstGeom prst="chevron">
          <a:avLst/>
        </a:prstGeom>
        <a:solidFill>
          <a:sysClr val="window" lastClr="FFFFFF">
            <a:alpha val="90000"/>
          </a:sysClr>
        </a:solidFill>
        <a:ln w="12700" cap="flat" cmpd="sng" algn="ctr">
          <a:solidFill>
            <a:schemeClr val="bg1">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2711517" y="1705731"/>
        <a:ext cx="771145" cy="514096"/>
      </dsp:txXfrm>
    </dsp:sp>
    <dsp:sp modelId="{DCDD2624-1BAB-4E79-A648-818294019368}">
      <dsp:nvSpPr>
        <dsp:cNvPr id="0" name=""/>
        <dsp:cNvSpPr/>
      </dsp:nvSpPr>
      <dsp:spPr>
        <a:xfrm>
          <a:off x="3559777" y="1705731"/>
          <a:ext cx="1285241" cy="514096"/>
        </a:xfrm>
        <a:prstGeom prst="chevron">
          <a:avLst/>
        </a:prstGeom>
        <a:solidFill>
          <a:schemeClr val="bg1">
            <a:alpha val="90000"/>
          </a:schemeClr>
        </a:solidFill>
        <a:ln w="12700" cap="flat" cmpd="sng" algn="ctr">
          <a:solidFill>
            <a:schemeClr val="bg1">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3816825" y="1705731"/>
        <a:ext cx="771145" cy="514096"/>
      </dsp:txXfrm>
    </dsp:sp>
    <dsp:sp modelId="{85A3FBAB-F9C0-4E09-8E28-4A18F26B4C60}">
      <dsp:nvSpPr>
        <dsp:cNvPr id="0" name=""/>
        <dsp:cNvSpPr/>
      </dsp:nvSpPr>
      <dsp:spPr>
        <a:xfrm>
          <a:off x="4665085" y="1705731"/>
          <a:ext cx="1285241" cy="514096"/>
        </a:xfrm>
        <a:prstGeom prst="chevron">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r>
            <a:rPr lang="sv-SE" sz="800" kern="1200"/>
            <a:t>Analys </a:t>
          </a:r>
        </a:p>
      </dsp:txBody>
      <dsp:txXfrm>
        <a:off x="4922133" y="1705731"/>
        <a:ext cx="771145" cy="514096"/>
      </dsp:txXfrm>
    </dsp:sp>
    <dsp:sp modelId="{88658733-B427-41E0-BDDA-32C44A1C38C8}">
      <dsp:nvSpPr>
        <dsp:cNvPr id="0" name=""/>
        <dsp:cNvSpPr/>
      </dsp:nvSpPr>
      <dsp:spPr>
        <a:xfrm>
          <a:off x="5770393" y="1705731"/>
          <a:ext cx="1285241" cy="514096"/>
        </a:xfrm>
        <a:prstGeom prst="chevron">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r>
            <a:rPr lang="sv-SE" sz="800" kern="1200"/>
            <a:t>Godkänna upprättad budget</a:t>
          </a:r>
        </a:p>
        <a:p>
          <a:pPr marL="0" lvl="0" indent="0" algn="ctr" defTabSz="355600">
            <a:lnSpc>
              <a:spcPct val="90000"/>
            </a:lnSpc>
            <a:spcBef>
              <a:spcPct val="0"/>
            </a:spcBef>
            <a:spcAft>
              <a:spcPct val="35000"/>
            </a:spcAft>
            <a:buNone/>
          </a:pPr>
          <a:r>
            <a:rPr lang="sv-SE" sz="800" kern="1200"/>
            <a:t>(okt/apr)</a:t>
          </a:r>
        </a:p>
      </dsp:txBody>
      <dsp:txXfrm>
        <a:off x="6027441" y="1705731"/>
        <a:ext cx="771145" cy="514096"/>
      </dsp:txXfrm>
    </dsp:sp>
    <dsp:sp modelId="{5F0FEF66-556A-4417-8149-BCD0D21B53B0}">
      <dsp:nvSpPr>
        <dsp:cNvPr id="0" name=""/>
        <dsp:cNvSpPr/>
      </dsp:nvSpPr>
      <dsp:spPr>
        <a:xfrm>
          <a:off x="1979" y="2359191"/>
          <a:ext cx="1548484" cy="619393"/>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7620" rIns="0" bIns="7620" numCol="1" spcCol="1270" anchor="ctr" anchorCtr="0">
          <a:noAutofit/>
        </a:bodyPr>
        <a:lstStyle/>
        <a:p>
          <a:pPr marL="0" lvl="0" indent="0" algn="ctr" defTabSz="533400">
            <a:lnSpc>
              <a:spcPct val="90000"/>
            </a:lnSpc>
            <a:spcBef>
              <a:spcPct val="0"/>
            </a:spcBef>
            <a:spcAft>
              <a:spcPct val="35000"/>
            </a:spcAft>
            <a:buNone/>
          </a:pPr>
          <a:r>
            <a:rPr lang="sv-SE" sz="1200" kern="1200"/>
            <a:t>Övergripande chef</a:t>
          </a:r>
        </a:p>
      </dsp:txBody>
      <dsp:txXfrm>
        <a:off x="311676" y="2359191"/>
        <a:ext cx="929091" cy="619393"/>
      </dsp:txXfrm>
    </dsp:sp>
    <dsp:sp modelId="{225F571B-E70B-486C-9EB5-4BEB797F5699}">
      <dsp:nvSpPr>
        <dsp:cNvPr id="0" name=""/>
        <dsp:cNvSpPr/>
      </dsp:nvSpPr>
      <dsp:spPr>
        <a:xfrm>
          <a:off x="1340929" y="2411839"/>
          <a:ext cx="1285241" cy="514096"/>
        </a:xfrm>
        <a:prstGeom prst="chevron">
          <a:avLst/>
        </a:prstGeom>
        <a:solidFill>
          <a:sysClr val="window" lastClr="FFFFFF">
            <a:alpha val="90000"/>
          </a:sysClr>
        </a:solidFill>
        <a:ln w="12700" cap="flat" cmpd="sng" algn="ctr">
          <a:solidFill>
            <a:schemeClr val="bg1">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1597977" y="2411839"/>
        <a:ext cx="771145" cy="514096"/>
      </dsp:txXfrm>
    </dsp:sp>
    <dsp:sp modelId="{30C9251C-9ACE-46D8-A6CB-B5891BAFCF4E}">
      <dsp:nvSpPr>
        <dsp:cNvPr id="0" name=""/>
        <dsp:cNvSpPr/>
      </dsp:nvSpPr>
      <dsp:spPr>
        <a:xfrm>
          <a:off x="2454469" y="2411839"/>
          <a:ext cx="1285241" cy="514096"/>
        </a:xfrm>
        <a:prstGeom prst="chevron">
          <a:avLst/>
        </a:prstGeom>
        <a:solidFill>
          <a:schemeClr val="bg1">
            <a:alpha val="90000"/>
          </a:schemeClr>
        </a:solidFill>
        <a:ln w="12700" cap="flat" cmpd="sng" algn="ctr">
          <a:solidFill>
            <a:schemeClr val="bg1">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t" anchorCtr="0">
          <a:noAutofit/>
        </a:bodyPr>
        <a:lstStyle/>
        <a:p>
          <a:pPr marL="0" lvl="0" indent="0" algn="l" defTabSz="355600">
            <a:lnSpc>
              <a:spcPct val="90000"/>
            </a:lnSpc>
            <a:spcBef>
              <a:spcPct val="0"/>
            </a:spcBef>
            <a:spcAft>
              <a:spcPct val="35000"/>
            </a:spcAft>
            <a:buNone/>
          </a:pPr>
          <a:endParaRPr lang="sv-SE" sz="800" kern="1200"/>
        </a:p>
        <a:p>
          <a:pPr marL="57150" lvl="1" indent="-57150" algn="l" defTabSz="266700">
            <a:lnSpc>
              <a:spcPct val="90000"/>
            </a:lnSpc>
            <a:spcBef>
              <a:spcPct val="0"/>
            </a:spcBef>
            <a:spcAft>
              <a:spcPct val="15000"/>
            </a:spcAft>
            <a:buChar char="•"/>
          </a:pPr>
          <a:endParaRPr lang="sv-SE" sz="600" kern="1200"/>
        </a:p>
      </dsp:txBody>
      <dsp:txXfrm>
        <a:off x="2711517" y="2411839"/>
        <a:ext cx="771145" cy="514096"/>
      </dsp:txXfrm>
    </dsp:sp>
    <dsp:sp modelId="{A29B1821-D433-4A06-97C3-5EC9701A4765}">
      <dsp:nvSpPr>
        <dsp:cNvPr id="0" name=""/>
        <dsp:cNvSpPr/>
      </dsp:nvSpPr>
      <dsp:spPr>
        <a:xfrm>
          <a:off x="3559777" y="2411839"/>
          <a:ext cx="1285241" cy="514096"/>
        </a:xfrm>
        <a:prstGeom prst="chevron">
          <a:avLst/>
        </a:prstGeom>
        <a:solidFill>
          <a:schemeClr val="bg1">
            <a:alpha val="90000"/>
          </a:schemeClr>
        </a:solidFill>
        <a:ln w="12700" cap="flat" cmpd="sng" algn="ctr">
          <a:solidFill>
            <a:schemeClr val="bg1">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3816825" y="2411839"/>
        <a:ext cx="771145" cy="514096"/>
      </dsp:txXfrm>
    </dsp:sp>
    <dsp:sp modelId="{18DB4ECD-67E2-40F7-9273-408D9EC03637}">
      <dsp:nvSpPr>
        <dsp:cNvPr id="0" name=""/>
        <dsp:cNvSpPr/>
      </dsp:nvSpPr>
      <dsp:spPr>
        <a:xfrm>
          <a:off x="4665085" y="2411839"/>
          <a:ext cx="1285241" cy="514096"/>
        </a:xfrm>
        <a:prstGeom prst="chevron">
          <a:avLst/>
        </a:prstGeom>
        <a:solidFill>
          <a:schemeClr val="bg1">
            <a:alpha val="90000"/>
          </a:schemeClr>
        </a:solidFill>
        <a:ln w="12700" cap="flat" cmpd="sng" algn="ctr">
          <a:solidFill>
            <a:schemeClr val="bg1">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4922133" y="2411839"/>
        <a:ext cx="771145" cy="514096"/>
      </dsp:txXfrm>
    </dsp:sp>
    <dsp:sp modelId="{5C25A4AE-7FC5-453E-97A2-386484EB6359}">
      <dsp:nvSpPr>
        <dsp:cNvPr id="0" name=""/>
        <dsp:cNvSpPr/>
      </dsp:nvSpPr>
      <dsp:spPr>
        <a:xfrm>
          <a:off x="5770393" y="2411839"/>
          <a:ext cx="1285241" cy="514096"/>
        </a:xfrm>
        <a:prstGeom prst="chevron">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r>
            <a:rPr lang="sv-SE" sz="800" kern="1200"/>
            <a:t>Analys</a:t>
          </a:r>
        </a:p>
      </dsp:txBody>
      <dsp:txXfrm>
        <a:off x="6027441" y="2411839"/>
        <a:ext cx="771145" cy="514096"/>
      </dsp:txXfrm>
    </dsp:sp>
    <dsp:sp modelId="{DA7C7F53-D58E-40AB-99F5-2500FD9482C0}">
      <dsp:nvSpPr>
        <dsp:cNvPr id="0" name=""/>
        <dsp:cNvSpPr/>
      </dsp:nvSpPr>
      <dsp:spPr>
        <a:xfrm>
          <a:off x="6875701" y="2411839"/>
          <a:ext cx="1285241" cy="514096"/>
        </a:xfrm>
        <a:prstGeom prst="chevron">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None/>
          </a:pPr>
          <a:r>
            <a:rPr lang="sv-SE" sz="800" kern="1200"/>
            <a:t>Godkänna övergripande nivå</a:t>
          </a:r>
        </a:p>
        <a:p>
          <a:pPr marL="0" lvl="0" indent="0" algn="ctr" defTabSz="355600">
            <a:lnSpc>
              <a:spcPct val="90000"/>
            </a:lnSpc>
            <a:spcBef>
              <a:spcPct val="0"/>
            </a:spcBef>
            <a:spcAft>
              <a:spcPct val="35000"/>
            </a:spcAft>
            <a:buNone/>
          </a:pPr>
          <a:r>
            <a:rPr lang="sv-SE" sz="800" kern="1200"/>
            <a:t>(okt-nov/apr-maj)</a:t>
          </a:r>
        </a:p>
      </dsp:txBody>
      <dsp:txXfrm>
        <a:off x="7132749" y="2411839"/>
        <a:ext cx="771145" cy="514096"/>
      </dsp:txXfrm>
    </dsp:sp>
  </dsp:spTree>
</dsp:drawing>
</file>

<file path=xl/diagrams/layout1.xml><?xml version="1.0" encoding="utf-8"?>
<dgm:layoutDef xmlns:dgm="http://schemas.openxmlformats.org/drawingml/2006/diagram" xmlns:a="http://schemas.openxmlformats.org/drawingml/2006/main" uniqueId="urn:microsoft.com/office/officeart/2005/8/layout/lProcess3">
  <dgm:title val=""/>
  <dgm:desc val=""/>
  <dgm:catLst>
    <dgm:cat type="process" pri="11000"/>
    <dgm:cat type="convert"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41" srcId="1" destId="11" srcOrd="0" destOrd="0"/>
        <dgm:cxn modelId="42" srcId="1" destId="12" srcOrd="1" destOrd="0"/>
        <dgm:cxn modelId="51" srcId="2" destId="21" srcOrd="0" destOrd="0"/>
        <dgm:cxn modelId="52" srcId="2" destId="22" srcOrd="1" destOrd="0"/>
        <dgm:cxn modelId="61" srcId="3" destId="31" srcOrd="0" destOrd="0"/>
        <dgm:cxn modelId="62" srcId="3" destId="32" srcOrd="1" destOrd="0"/>
      </dgm:cxnLst>
      <dgm:bg/>
      <dgm:whole/>
    </dgm:dataModel>
  </dgm:sampData>
  <dgm:styleData>
    <dgm:dataModel>
      <dgm:ptLst>
        <dgm:pt modelId="0" type="doc"/>
        <dgm:pt modelId="1"/>
        <dgm:pt modelId="2"/>
      </dgm:ptLst>
      <dgm:cxnLst>
        <dgm:cxn modelId="4" srcId="0" destId="1" srcOrd="0" destOrd="0"/>
        <dgm:cxn modelId="5" srcId="1" destId="2"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51" srcId="1" destId="11" srcOrd="0" destOrd="0"/>
        <dgm:cxn modelId="61" srcId="2" destId="21" srcOrd="0" destOrd="0"/>
        <dgm:cxn modelId="71" srcId="3" destId="31" srcOrd="0" destOrd="0"/>
        <dgm:cxn modelId="81" srcId="4" destId="41" srcOrd="0" destOrd="0"/>
      </dgm:cxnLst>
      <dgm:bg/>
      <dgm:whole/>
    </dgm:dataModel>
  </dgm:clrData>
  <dgm:layoutNode name="Name0">
    <dgm:varLst>
      <dgm:chPref val="3"/>
      <dgm:dir/>
      <dgm:animLvl val="lvl"/>
      <dgm:resizeHandles/>
    </dgm:varLst>
    <dgm:choose name="Name1">
      <dgm:if name="Name2" func="var" arg="dir" op="equ" val="norm">
        <dgm:alg type="lin">
          <dgm:param type="linDir" val="fromT"/>
          <dgm:param type="vertAlign" val="mid"/>
          <dgm:param type="nodeHorzAlign" val="l"/>
          <dgm:param type="nodeVertAlign" val="t"/>
          <dgm:param type="fallback" val="2D"/>
        </dgm:alg>
      </dgm:if>
      <dgm:else name="Name3">
        <dgm:alg type="lin">
          <dgm:param type="linDir" val="fromT"/>
          <dgm:param type="vertAlign" val="mid"/>
          <dgm:param type="nodeHorzAlign" val="r"/>
          <dgm:param type="nodeVertAlign" val="t"/>
          <dgm:param type="fallback" val="2D"/>
        </dgm:alg>
      </dgm:else>
    </dgm:choose>
    <dgm:shape xmlns:r="http://schemas.openxmlformats.org/officeDocument/2006/relationships" r:blip="">
      <dgm:adjLst/>
    </dgm:shape>
    <dgm:presOf/>
    <dgm:constrLst>
      <dgm:constr type="w" for="des" forName="bigChev" refType="w"/>
      <dgm:constr type="h" for="des" forName="bigChev" refType="w" refFor="des" refForName="bigChev" op="equ" fact="0.4"/>
      <dgm:constr type="w" for="des" forName="node" refType="w" refFor="des" refForName="bigChev" fact="0.83"/>
      <dgm:constr type="h" for="des" forName="node" refType="w" refFor="des" refForName="node" op="equ" fact="0.4"/>
      <dgm:constr type="w" for="des" forName="parTrans" refType="w" refFor="des" refForName="bigChev" op="equ" fact="-0.13"/>
      <dgm:constr type="w" for="des" forName="sibTrans" refType="w" refFor="des" refForName="node" op="equ" fact="-0.14"/>
      <dgm:constr type="h" for="ch" forName="vSp" refType="h" refFor="des" refForName="bigChev" op="equ" fact="0.14"/>
      <dgm:constr type="primFontSz" for="des" forName="node" op="equ"/>
      <dgm:constr type="primFontSz" for="des" forName="bigChev" op="equ"/>
    </dgm:constrLst>
    <dgm:ruleLst/>
    <dgm:forEach name="Name4" axis="ch" ptType="node">
      <dgm:layoutNode name="horFlow">
        <dgm:choose name="Name5">
          <dgm:if name="Name6" func="var" arg="dir" op="equ" val="norm">
            <dgm:alg type="lin">
              <dgm:param type="linDir" val="fromL"/>
              <dgm:param type="nodeHorzAlign" val="l"/>
              <dgm:param type="nodeVertAlign" val="mid"/>
              <dgm:param type="fallback" val="2D"/>
            </dgm:alg>
          </dgm:if>
          <dgm:else name="Name7">
            <dgm:alg type="lin">
              <dgm:param type="linDir" val="fromR"/>
              <dgm:param type="nodeHorzAlign" val="r"/>
              <dgm:param type="nodeVertAlign" val="mid"/>
              <dgm:param type="fallback" val="2D"/>
            </dgm:alg>
          </dgm:else>
        </dgm:choose>
        <dgm:shape xmlns:r="http://schemas.openxmlformats.org/officeDocument/2006/relationships" r:blip="">
          <dgm:adjLst/>
        </dgm:shape>
        <dgm:presOf/>
        <dgm:constrLst/>
        <dgm:ruleLst/>
        <dgm:layoutNode name="bigChev" styleLbl="node1">
          <dgm:alg type="tx"/>
          <dgm:choose name="Name8">
            <dgm:if name="Name9" func="var" arg="dir" op="equ" val="norm">
              <dgm:shape xmlns:r="http://schemas.openxmlformats.org/officeDocument/2006/relationships" type="chevron" r:blip="">
                <dgm:adjLst/>
              </dgm:shape>
              <dgm:presOf axis="self"/>
              <dgm:constrLst>
                <dgm:constr type="primFontSz" val="65"/>
                <dgm:constr type="rMarg"/>
                <dgm:constr type="lMarg" refType="primFontSz" fact="0.1"/>
                <dgm:constr type="tMarg" refType="primFontSz" fact="0.05"/>
                <dgm:constr type="bMarg" refType="primFontSz" fact="0.05"/>
              </dgm:constrLst>
            </dgm:if>
            <dgm:else name="Name10">
              <dgm:shape xmlns:r="http://schemas.openxmlformats.org/officeDocument/2006/relationships" rot="180" type="chevron" r:blip="">
                <dgm:adjLst/>
              </dgm:shape>
              <dgm:presOf axis="self"/>
              <dgm:constrLst>
                <dgm:constr type="primFontSz" val="65"/>
                <dgm:constr type="lMarg"/>
                <dgm:constr type="rMarg" refType="primFontSz" fact="0.1"/>
                <dgm:constr type="tMarg" refType="primFontSz" fact="0.05"/>
                <dgm:constr type="bMarg" refType="primFontSz" fact="0.05"/>
              </dgm:constrLst>
            </dgm:else>
          </dgm:choose>
          <dgm:ruleLst>
            <dgm:rule type="primFontSz" val="5" fact="NaN" max="NaN"/>
          </dgm:ruleLst>
        </dgm:layoutNode>
        <dgm:forEach name="parTransForEach" axis="ch" ptType="parTrans" cnt="1">
          <dgm:layoutNode name="parTrans">
            <dgm:alg type="sp"/>
            <dgm:shape xmlns:r="http://schemas.openxmlformats.org/officeDocument/2006/relationships" r:blip="">
              <dgm:adjLst/>
            </dgm:shape>
            <dgm:presOf/>
            <dgm:constrLst/>
            <dgm:ruleLst/>
          </dgm:layoutNode>
        </dgm:forEach>
        <dgm:forEach name="Name11" axis="ch" ptType="node">
          <dgm:layoutNode name="node" styleLbl="alignAccFollowNode1">
            <dgm:varLst>
              <dgm:bulletEnabled val="1"/>
            </dgm:varLst>
            <dgm:alg type="tx"/>
            <dgm:choose name="Name12">
              <dgm:if name="Name13" func="var" arg="dir" op="equ" val="norm">
                <dgm:shape xmlns:r="http://schemas.openxmlformats.org/officeDocument/2006/relationships" type="chevron" r:blip="">
                  <dgm:adjLst/>
                </dgm:shape>
                <dgm:presOf axis="desOrSelf" ptType="node"/>
                <dgm:constrLst>
                  <dgm:constr type="primFontSz" val="65"/>
                  <dgm:constr type="rMarg"/>
                  <dgm:constr type="lMarg" refType="primFontSz" fact="0.1"/>
                  <dgm:constr type="tMarg" refType="primFontSz" fact="0.05"/>
                  <dgm:constr type="bMarg" refType="primFontSz" fact="0.05"/>
                </dgm:constrLst>
              </dgm:if>
              <dgm:else name="Name14">
                <dgm:shape xmlns:r="http://schemas.openxmlformats.org/officeDocument/2006/relationships" rot="180" type="chevron" r:blip="">
                  <dgm:adjLst/>
                </dgm:shape>
                <dgm:presOf axis="desOrSelf" ptType="node"/>
                <dgm:constrLst>
                  <dgm:constr type="primFontSz" val="65"/>
                  <dgm:constr type="lMarg"/>
                  <dgm:constr type="rMarg" refType="primFontSz" fact="0.1"/>
                  <dgm:constr type="tMarg" refType="primFontSz" fact="0.05"/>
                  <dgm:constr type="bMarg" refType="primFontSz" fact="0.05"/>
                </dgm:constrLst>
              </dgm:else>
            </dgm:choose>
            <dgm:ruleLst>
              <dgm:rule type="primFontSz" val="5" fact="NaN" max="NaN"/>
            </dgm:ruleLst>
          </dgm:layoutNode>
          <dgm:forEach name="sibTransForEach" axis="followSib" ptType="sibTrans" cnt="1">
            <dgm:layoutNode name="sibTrans">
              <dgm:alg type="sp"/>
              <dgm:shape xmlns:r="http://schemas.openxmlformats.org/officeDocument/2006/relationships" r:blip="">
                <dgm:adjLst/>
              </dgm:shape>
              <dgm:presOf/>
              <dgm:constrLst/>
              <dgm:ruleLst/>
            </dgm:layoutNode>
          </dgm:forEach>
        </dgm:forEach>
      </dgm:layoutNode>
      <dgm:choose name="Name15">
        <dgm:if name="Name16" axis="self" ptType="node" func="revPos" op="gte" val="2">
          <dgm:layoutNode name="vSp">
            <dgm:alg type="sp"/>
            <dgm:shape xmlns:r="http://schemas.openxmlformats.org/officeDocument/2006/relationships" r:blip="">
              <dgm:adjLst/>
            </dgm:shape>
            <dgm:presOf/>
            <dgm:constrLst/>
            <dgm:ruleLst/>
          </dgm:layoutNode>
        </dgm:if>
        <dgm:else name="Name1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13</xdr:col>
      <xdr:colOff>65315</xdr:colOff>
      <xdr:row>27</xdr:row>
      <xdr:rowOff>85727</xdr:rowOff>
    </xdr:to>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1" y="1"/>
          <a:ext cx="7990114" cy="4494440"/>
        </a:xfrm>
        <a:prstGeom prst="rect">
          <a:avLst/>
        </a:prstGeom>
      </xdr:spPr>
    </xdr:pic>
    <xdr:clientData/>
  </xdr:twoCellAnchor>
  <xdr:twoCellAnchor editAs="oneCell">
    <xdr:from>
      <xdr:col>0</xdr:col>
      <xdr:colOff>359230</xdr:colOff>
      <xdr:row>28</xdr:row>
      <xdr:rowOff>108857</xdr:rowOff>
    </xdr:from>
    <xdr:to>
      <xdr:col>14</xdr:col>
      <xdr:colOff>130630</xdr:colOff>
      <xdr:row>57</xdr:row>
      <xdr:rowOff>45584</xdr:rowOff>
    </xdr:to>
    <xdr:pic>
      <xdr:nvPicPr>
        <xdr:cNvPr id="8" name="Bildobjekt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359230" y="4680857"/>
          <a:ext cx="8305800" cy="4672013"/>
        </a:xfrm>
        <a:prstGeom prst="rect">
          <a:avLst/>
        </a:prstGeom>
      </xdr:spPr>
    </xdr:pic>
    <xdr:clientData/>
  </xdr:twoCellAnchor>
  <xdr:twoCellAnchor editAs="oneCell">
    <xdr:from>
      <xdr:col>0</xdr:col>
      <xdr:colOff>141514</xdr:colOff>
      <xdr:row>59</xdr:row>
      <xdr:rowOff>76201</xdr:rowOff>
    </xdr:from>
    <xdr:to>
      <xdr:col>14</xdr:col>
      <xdr:colOff>424543</xdr:colOff>
      <xdr:row>89</xdr:row>
      <xdr:rowOff>137433</xdr:rowOff>
    </xdr:to>
    <xdr:pic>
      <xdr:nvPicPr>
        <xdr:cNvPr id="10" name="Bildobjekt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141514" y="9710058"/>
          <a:ext cx="8817429" cy="49598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91</xdr:row>
          <xdr:rowOff>152400</xdr:rowOff>
        </xdr:from>
        <xdr:to>
          <xdr:col>14</xdr:col>
          <xdr:colOff>488950</xdr:colOff>
          <xdr:row>122</xdr:row>
          <xdr:rowOff>31750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276226</xdr:colOff>
      <xdr:row>2</xdr:row>
      <xdr:rowOff>0</xdr:rowOff>
    </xdr:from>
    <xdr:to>
      <xdr:col>14</xdr:col>
      <xdr:colOff>514349</xdr:colOff>
      <xdr:row>19</xdr:row>
      <xdr:rowOff>133350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30480</xdr:colOff>
      <xdr:row>22</xdr:row>
      <xdr:rowOff>0</xdr:rowOff>
    </xdr:from>
    <xdr:to>
      <xdr:col>4</xdr:col>
      <xdr:colOff>533400</xdr:colOff>
      <xdr:row>27</xdr:row>
      <xdr:rowOff>160020</xdr:rowOff>
    </xdr:to>
    <xdr:grpSp>
      <xdr:nvGrpSpPr>
        <xdr:cNvPr id="3" name="Grupp 2">
          <a:extLst>
            <a:ext uri="{FF2B5EF4-FFF2-40B4-BE49-F238E27FC236}">
              <a16:creationId xmlns:a16="http://schemas.microsoft.com/office/drawing/2014/main" id="{00000000-0008-0000-0200-000003000000}"/>
            </a:ext>
          </a:extLst>
        </xdr:cNvPr>
        <xdr:cNvGrpSpPr/>
      </xdr:nvGrpSpPr>
      <xdr:grpSpPr>
        <a:xfrm>
          <a:off x="1313180" y="3917156"/>
          <a:ext cx="1791970" cy="1056164"/>
          <a:chOff x="32508" y="401951"/>
          <a:chExt cx="1586066" cy="634426"/>
        </a:xfrm>
      </xdr:grpSpPr>
      <xdr:sp macro="" textlink="">
        <xdr:nvSpPr>
          <xdr:cNvPr id="4" name="V-form 3">
            <a:extLst>
              <a:ext uri="{FF2B5EF4-FFF2-40B4-BE49-F238E27FC236}">
                <a16:creationId xmlns:a16="http://schemas.microsoft.com/office/drawing/2014/main" id="{00000000-0008-0000-0200-000004000000}"/>
              </a:ext>
            </a:extLst>
          </xdr:cNvPr>
          <xdr:cNvSpPr/>
        </xdr:nvSpPr>
        <xdr:spPr>
          <a:xfrm>
            <a:off x="32508" y="401951"/>
            <a:ext cx="1586066" cy="634426"/>
          </a:xfrm>
          <a:prstGeom prst="chevron">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V-form 4">
            <a:extLst>
              <a:ext uri="{FF2B5EF4-FFF2-40B4-BE49-F238E27FC236}">
                <a16:creationId xmlns:a16="http://schemas.microsoft.com/office/drawing/2014/main" id="{00000000-0008-0000-0200-000005000000}"/>
              </a:ext>
            </a:extLst>
          </xdr:cNvPr>
          <xdr:cNvSpPr txBox="1"/>
        </xdr:nvSpPr>
        <xdr:spPr>
          <a:xfrm>
            <a:off x="319241" y="401951"/>
            <a:ext cx="951640" cy="63442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6510" tIns="8255" rIns="0" bIns="8255" numCol="1" spcCol="1270" anchor="ctr" anchorCtr="0">
            <a:noAutofit/>
          </a:bodyPr>
          <a:lstStyle/>
          <a:p>
            <a:pPr lvl="0" algn="ctr" defTabSz="577850">
              <a:lnSpc>
                <a:spcPct val="90000"/>
              </a:lnSpc>
              <a:spcBef>
                <a:spcPct val="0"/>
              </a:spcBef>
              <a:spcAft>
                <a:spcPct val="35000"/>
              </a:spcAft>
            </a:pPr>
            <a:r>
              <a:rPr lang="sv-SE" sz="1300" kern="1200"/>
              <a:t>Process-ansvarig</a:t>
            </a:r>
          </a:p>
        </xdr:txBody>
      </xdr:sp>
    </xdr:grpSp>
    <xdr:clientData/>
  </xdr:twoCellAnchor>
  <xdr:twoCellAnchor>
    <xdr:from>
      <xdr:col>4</xdr:col>
      <xdr:colOff>106680</xdr:colOff>
      <xdr:row>22</xdr:row>
      <xdr:rowOff>7620</xdr:rowOff>
    </xdr:from>
    <xdr:to>
      <xdr:col>7</xdr:col>
      <xdr:colOff>320040</xdr:colOff>
      <xdr:row>28</xdr:row>
      <xdr:rowOff>152402</xdr:rowOff>
    </xdr:to>
    <xdr:grpSp>
      <xdr:nvGrpSpPr>
        <xdr:cNvPr id="6" name="Grupp 5">
          <a:extLst>
            <a:ext uri="{FF2B5EF4-FFF2-40B4-BE49-F238E27FC236}">
              <a16:creationId xmlns:a16="http://schemas.microsoft.com/office/drawing/2014/main" id="{00000000-0008-0000-0200-000006000000}"/>
            </a:ext>
          </a:extLst>
        </xdr:cNvPr>
        <xdr:cNvGrpSpPr/>
      </xdr:nvGrpSpPr>
      <xdr:grpSpPr>
        <a:xfrm>
          <a:off x="2675255" y="3927951"/>
          <a:ext cx="2142173" cy="1127445"/>
          <a:chOff x="1381906" y="318718"/>
          <a:chExt cx="1316435" cy="608735"/>
        </a:xfrm>
      </xdr:grpSpPr>
      <xdr:sp macro="" textlink="">
        <xdr:nvSpPr>
          <xdr:cNvPr id="7" name="V-form 6">
            <a:extLst>
              <a:ext uri="{FF2B5EF4-FFF2-40B4-BE49-F238E27FC236}">
                <a16:creationId xmlns:a16="http://schemas.microsoft.com/office/drawing/2014/main" id="{00000000-0008-0000-0200-000007000000}"/>
              </a:ext>
            </a:extLst>
          </xdr:cNvPr>
          <xdr:cNvSpPr/>
        </xdr:nvSpPr>
        <xdr:spPr>
          <a:xfrm>
            <a:off x="1381906" y="318718"/>
            <a:ext cx="1316435" cy="526574"/>
          </a:xfrm>
          <a:prstGeom prst="chevron">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8" name="V-form 4">
            <a:extLst>
              <a:ext uri="{FF2B5EF4-FFF2-40B4-BE49-F238E27FC236}">
                <a16:creationId xmlns:a16="http://schemas.microsoft.com/office/drawing/2014/main" id="{00000000-0008-0000-0200-000008000000}"/>
              </a:ext>
            </a:extLst>
          </xdr:cNvPr>
          <xdr:cNvSpPr txBox="1"/>
        </xdr:nvSpPr>
        <xdr:spPr>
          <a:xfrm>
            <a:off x="1698043" y="389675"/>
            <a:ext cx="789861" cy="53777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10160" tIns="5080" rIns="0" bIns="5080" numCol="1" spcCol="1270" anchor="ctr" anchorCtr="0">
            <a:noAutofit/>
          </a:bodyPr>
          <a:lstStyle/>
          <a:p>
            <a:pPr lvl="0" algn="ctr" defTabSz="355600">
              <a:lnSpc>
                <a:spcPct val="90000"/>
              </a:lnSpc>
              <a:spcBef>
                <a:spcPct val="0"/>
              </a:spcBef>
              <a:spcAft>
                <a:spcPct val="35000"/>
              </a:spcAft>
            </a:pPr>
            <a:r>
              <a:rPr lang="sv-SE" sz="800" b="1" kern="1200"/>
              <a:t>Ladda Hypergene maskinellt med uppstartsvärden</a:t>
            </a:r>
          </a:p>
          <a:p>
            <a:pPr lvl="0" algn="ctr" defTabSz="355600">
              <a:lnSpc>
                <a:spcPct val="90000"/>
              </a:lnSpc>
              <a:spcBef>
                <a:spcPct val="0"/>
              </a:spcBef>
              <a:spcAft>
                <a:spcPct val="35000"/>
              </a:spcAft>
            </a:pPr>
            <a:r>
              <a:rPr lang="sv-SE" sz="800" b="1" kern="1200"/>
              <a:t>Primula- </a:t>
            </a:r>
            <a:r>
              <a:rPr lang="sv-SE" sz="800" b="0" kern="1200"/>
              <a:t>personaldata,</a:t>
            </a:r>
            <a:r>
              <a:rPr lang="sv-SE" sz="800" b="0" kern="1200" baseline="0"/>
              <a:t> </a:t>
            </a:r>
            <a:r>
              <a:rPr lang="sv-SE" sz="800" b="1" kern="1200" baseline="0"/>
              <a:t>Agresso- </a:t>
            </a:r>
            <a:r>
              <a:rPr lang="sv-SE" sz="800" b="0" kern="1200" baseline="0"/>
              <a:t>avskrivn befintliga investetringar</a:t>
            </a:r>
          </a:p>
          <a:p>
            <a:pPr lvl="0" algn="ctr" defTabSz="355600">
              <a:lnSpc>
                <a:spcPct val="90000"/>
              </a:lnSpc>
              <a:spcBef>
                <a:spcPct val="0"/>
              </a:spcBef>
              <a:spcAft>
                <a:spcPct val="35000"/>
              </a:spcAft>
            </a:pPr>
            <a:r>
              <a:rPr lang="sv-SE" sz="800" b="0" kern="1200" baseline="0"/>
              <a:t>samt kodstruktur</a:t>
            </a:r>
          </a:p>
          <a:p>
            <a:pPr lvl="0" algn="ctr" defTabSz="355600">
              <a:lnSpc>
                <a:spcPct val="90000"/>
              </a:lnSpc>
              <a:spcBef>
                <a:spcPct val="0"/>
              </a:spcBef>
              <a:spcAft>
                <a:spcPct val="35000"/>
              </a:spcAft>
            </a:pPr>
            <a:endParaRPr lang="sv-SE" sz="800" b="0" kern="1200"/>
          </a:p>
        </xdr:txBody>
      </xdr:sp>
    </xdr:grpSp>
    <xdr:clientData/>
  </xdr:twoCellAnchor>
  <xdr:twoCellAnchor>
    <xdr:from>
      <xdr:col>6</xdr:col>
      <xdr:colOff>548640</xdr:colOff>
      <xdr:row>22</xdr:row>
      <xdr:rowOff>22861</xdr:rowOff>
    </xdr:from>
    <xdr:to>
      <xdr:col>10</xdr:col>
      <xdr:colOff>121920</xdr:colOff>
      <xdr:row>27</xdr:row>
      <xdr:rowOff>175260</xdr:rowOff>
    </xdr:to>
    <xdr:grpSp>
      <xdr:nvGrpSpPr>
        <xdr:cNvPr id="9" name="Grupp 8">
          <a:extLst>
            <a:ext uri="{FF2B5EF4-FFF2-40B4-BE49-F238E27FC236}">
              <a16:creationId xmlns:a16="http://schemas.microsoft.com/office/drawing/2014/main" id="{00000000-0008-0000-0200-000009000000}"/>
            </a:ext>
          </a:extLst>
        </xdr:cNvPr>
        <xdr:cNvGrpSpPr/>
      </xdr:nvGrpSpPr>
      <xdr:grpSpPr>
        <a:xfrm>
          <a:off x="4403090" y="3943192"/>
          <a:ext cx="2151380" cy="1045368"/>
          <a:chOff x="1428551" y="322619"/>
          <a:chExt cx="1316435" cy="546076"/>
        </a:xfrm>
      </xdr:grpSpPr>
      <xdr:sp macro="" textlink="">
        <xdr:nvSpPr>
          <xdr:cNvPr id="10" name="V-form 9">
            <a:extLst>
              <a:ext uri="{FF2B5EF4-FFF2-40B4-BE49-F238E27FC236}">
                <a16:creationId xmlns:a16="http://schemas.microsoft.com/office/drawing/2014/main" id="{00000000-0008-0000-0200-00000A000000}"/>
              </a:ext>
            </a:extLst>
          </xdr:cNvPr>
          <xdr:cNvSpPr/>
        </xdr:nvSpPr>
        <xdr:spPr>
          <a:xfrm>
            <a:off x="1428551" y="322619"/>
            <a:ext cx="1316435" cy="526574"/>
          </a:xfrm>
          <a:prstGeom prst="chevron">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1" name="V-form 4">
            <a:extLst>
              <a:ext uri="{FF2B5EF4-FFF2-40B4-BE49-F238E27FC236}">
                <a16:creationId xmlns:a16="http://schemas.microsoft.com/office/drawing/2014/main" id="{00000000-0008-0000-0200-00000B000000}"/>
              </a:ext>
            </a:extLst>
          </xdr:cNvPr>
          <xdr:cNvSpPr txBox="1"/>
        </xdr:nvSpPr>
        <xdr:spPr>
          <a:xfrm>
            <a:off x="1743666" y="342121"/>
            <a:ext cx="789861" cy="526574"/>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10160" tIns="5080" rIns="0" bIns="5080" numCol="1" spcCol="1270" anchor="ctr" anchorCtr="0">
            <a:noAutofit/>
          </a:bodyPr>
          <a:lstStyle/>
          <a:p>
            <a:pPr lvl="0" algn="ctr" defTabSz="355600">
              <a:lnSpc>
                <a:spcPct val="90000"/>
              </a:lnSpc>
              <a:spcBef>
                <a:spcPct val="0"/>
              </a:spcBef>
              <a:spcAft>
                <a:spcPct val="35000"/>
              </a:spcAft>
            </a:pPr>
            <a:r>
              <a:rPr lang="sv-SE" sz="800" b="1" kern="1200"/>
              <a:t>Ladda Hypergene manuellt med uppstartsvärden</a:t>
            </a:r>
          </a:p>
          <a:p>
            <a:pPr lvl="0" algn="ctr" defTabSz="355600">
              <a:lnSpc>
                <a:spcPct val="90000"/>
              </a:lnSpc>
              <a:spcBef>
                <a:spcPct val="0"/>
              </a:spcBef>
              <a:spcAft>
                <a:spcPct val="35000"/>
              </a:spcAft>
            </a:pPr>
            <a:r>
              <a:rPr lang="sv-SE" sz="800" b="0" kern="1200"/>
              <a:t>Perioder, personer,</a:t>
            </a:r>
            <a:r>
              <a:rPr lang="sv-SE" sz="800" b="0" kern="1200" baseline="0"/>
              <a:t> LKP, löneökn%, Prel anslag,</a:t>
            </a:r>
          </a:p>
          <a:p>
            <a:pPr lvl="0" algn="ctr" defTabSz="355600">
              <a:lnSpc>
                <a:spcPct val="90000"/>
              </a:lnSpc>
              <a:spcBef>
                <a:spcPct val="0"/>
              </a:spcBef>
              <a:spcAft>
                <a:spcPct val="35000"/>
              </a:spcAft>
            </a:pPr>
            <a:r>
              <a:rPr lang="sv-SE" sz="800" b="0" kern="1200" baseline="0"/>
              <a:t>OH%, prel kontors%, periodiseringsregler, 100/200 trigger</a:t>
            </a:r>
            <a:endParaRPr lang="sv-SE" sz="800" b="0" kern="1200"/>
          </a:p>
        </xdr:txBody>
      </xdr:sp>
    </xdr:grpSp>
    <xdr:clientData/>
  </xdr:twoCellAnchor>
  <xdr:twoCellAnchor>
    <xdr:from>
      <xdr:col>2</xdr:col>
      <xdr:colOff>0</xdr:colOff>
      <xdr:row>30</xdr:row>
      <xdr:rowOff>0</xdr:rowOff>
    </xdr:from>
    <xdr:to>
      <xdr:col>4</xdr:col>
      <xdr:colOff>502920</xdr:colOff>
      <xdr:row>35</xdr:row>
      <xdr:rowOff>160020</xdr:rowOff>
    </xdr:to>
    <xdr:grpSp>
      <xdr:nvGrpSpPr>
        <xdr:cNvPr id="12" name="Grupp 11">
          <a:extLst>
            <a:ext uri="{FF2B5EF4-FFF2-40B4-BE49-F238E27FC236}">
              <a16:creationId xmlns:a16="http://schemas.microsoft.com/office/drawing/2014/main" id="{00000000-0008-0000-0200-00000C000000}"/>
            </a:ext>
          </a:extLst>
        </xdr:cNvPr>
        <xdr:cNvGrpSpPr/>
      </xdr:nvGrpSpPr>
      <xdr:grpSpPr>
        <a:xfrm>
          <a:off x="1285875" y="5298281"/>
          <a:ext cx="1791970" cy="1056164"/>
          <a:chOff x="32508" y="401951"/>
          <a:chExt cx="1586066" cy="634426"/>
        </a:xfrm>
      </xdr:grpSpPr>
      <xdr:sp macro="" textlink="">
        <xdr:nvSpPr>
          <xdr:cNvPr id="13" name="V-form 12">
            <a:extLst>
              <a:ext uri="{FF2B5EF4-FFF2-40B4-BE49-F238E27FC236}">
                <a16:creationId xmlns:a16="http://schemas.microsoft.com/office/drawing/2014/main" id="{00000000-0008-0000-0200-00000D000000}"/>
              </a:ext>
            </a:extLst>
          </xdr:cNvPr>
          <xdr:cNvSpPr/>
        </xdr:nvSpPr>
        <xdr:spPr>
          <a:xfrm>
            <a:off x="32508" y="401951"/>
            <a:ext cx="1586066" cy="634426"/>
          </a:xfrm>
          <a:prstGeom prst="chevron">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4" name="V-form 4">
            <a:extLst>
              <a:ext uri="{FF2B5EF4-FFF2-40B4-BE49-F238E27FC236}">
                <a16:creationId xmlns:a16="http://schemas.microsoft.com/office/drawing/2014/main" id="{00000000-0008-0000-0200-00000E000000}"/>
              </a:ext>
            </a:extLst>
          </xdr:cNvPr>
          <xdr:cNvSpPr txBox="1"/>
        </xdr:nvSpPr>
        <xdr:spPr>
          <a:xfrm>
            <a:off x="319241" y="401951"/>
            <a:ext cx="951640" cy="63442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6510" tIns="8255" rIns="0" bIns="8255" numCol="1" spcCol="1270" anchor="ctr" anchorCtr="0">
            <a:noAutofit/>
          </a:bodyPr>
          <a:lstStyle/>
          <a:p>
            <a:pPr lvl="0" algn="ctr" defTabSz="577850">
              <a:lnSpc>
                <a:spcPct val="90000"/>
              </a:lnSpc>
              <a:spcBef>
                <a:spcPct val="0"/>
              </a:spcBef>
              <a:spcAft>
                <a:spcPct val="35000"/>
              </a:spcAft>
            </a:pPr>
            <a:r>
              <a:rPr lang="sv-SE" sz="1300" kern="1200"/>
              <a:t>Process-ansvarig</a:t>
            </a:r>
          </a:p>
        </xdr:txBody>
      </xdr:sp>
    </xdr:grpSp>
    <xdr:clientData/>
  </xdr:twoCellAnchor>
  <xdr:twoCellAnchor>
    <xdr:from>
      <xdr:col>4</xdr:col>
      <xdr:colOff>121920</xdr:colOff>
      <xdr:row>30</xdr:row>
      <xdr:rowOff>0</xdr:rowOff>
    </xdr:from>
    <xdr:to>
      <xdr:col>7</xdr:col>
      <xdr:colOff>335280</xdr:colOff>
      <xdr:row>36</xdr:row>
      <xdr:rowOff>144782</xdr:rowOff>
    </xdr:to>
    <xdr:grpSp>
      <xdr:nvGrpSpPr>
        <xdr:cNvPr id="15" name="Grupp 14">
          <a:extLst>
            <a:ext uri="{FF2B5EF4-FFF2-40B4-BE49-F238E27FC236}">
              <a16:creationId xmlns:a16="http://schemas.microsoft.com/office/drawing/2014/main" id="{00000000-0008-0000-0200-00000F000000}"/>
            </a:ext>
          </a:extLst>
        </xdr:cNvPr>
        <xdr:cNvGrpSpPr/>
      </xdr:nvGrpSpPr>
      <xdr:grpSpPr>
        <a:xfrm>
          <a:off x="2696845" y="5298281"/>
          <a:ext cx="2135823" cy="1213170"/>
          <a:chOff x="1381906" y="318718"/>
          <a:chExt cx="1316435" cy="608735"/>
        </a:xfrm>
      </xdr:grpSpPr>
      <xdr:sp macro="" textlink="">
        <xdr:nvSpPr>
          <xdr:cNvPr id="16" name="V-form 15">
            <a:extLst>
              <a:ext uri="{FF2B5EF4-FFF2-40B4-BE49-F238E27FC236}">
                <a16:creationId xmlns:a16="http://schemas.microsoft.com/office/drawing/2014/main" id="{00000000-0008-0000-0200-000010000000}"/>
              </a:ext>
            </a:extLst>
          </xdr:cNvPr>
          <xdr:cNvSpPr/>
        </xdr:nvSpPr>
        <xdr:spPr>
          <a:xfrm>
            <a:off x="1381906" y="318718"/>
            <a:ext cx="1316435" cy="526574"/>
          </a:xfrm>
          <a:prstGeom prst="chevron">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7" name="V-form 4">
            <a:extLst>
              <a:ext uri="{FF2B5EF4-FFF2-40B4-BE49-F238E27FC236}">
                <a16:creationId xmlns:a16="http://schemas.microsoft.com/office/drawing/2014/main" id="{00000000-0008-0000-0200-000011000000}"/>
              </a:ext>
            </a:extLst>
          </xdr:cNvPr>
          <xdr:cNvSpPr txBox="1"/>
        </xdr:nvSpPr>
        <xdr:spPr>
          <a:xfrm>
            <a:off x="1698043" y="389675"/>
            <a:ext cx="789861" cy="53777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10160" tIns="5080" rIns="0" bIns="5080" numCol="1" spcCol="1270" anchor="ctr" anchorCtr="0">
            <a:noAutofit/>
          </a:bodyPr>
          <a:lstStyle/>
          <a:p>
            <a:pPr lvl="0" algn="ctr" defTabSz="355600">
              <a:lnSpc>
                <a:spcPct val="90000"/>
              </a:lnSpc>
              <a:spcBef>
                <a:spcPct val="0"/>
              </a:spcBef>
              <a:spcAft>
                <a:spcPct val="35000"/>
              </a:spcAft>
            </a:pPr>
            <a:r>
              <a:rPr lang="sv-SE" sz="800" b="1" kern="1200"/>
              <a:t>Ladda Hypergene maskinellt med uppstartsvärden</a:t>
            </a:r>
          </a:p>
          <a:p>
            <a:pPr lvl="0" algn="ctr" defTabSz="355600">
              <a:lnSpc>
                <a:spcPct val="90000"/>
              </a:lnSpc>
              <a:spcBef>
                <a:spcPct val="0"/>
              </a:spcBef>
              <a:spcAft>
                <a:spcPct val="35000"/>
              </a:spcAft>
            </a:pPr>
            <a:r>
              <a:rPr lang="sv-SE" sz="800" b="0" kern="1200"/>
              <a:t>Beslutad budget</a:t>
            </a:r>
          </a:p>
          <a:p>
            <a:pPr lvl="0" algn="ctr" defTabSz="355600">
              <a:lnSpc>
                <a:spcPct val="90000"/>
              </a:lnSpc>
              <a:spcBef>
                <a:spcPct val="0"/>
              </a:spcBef>
              <a:spcAft>
                <a:spcPct val="35000"/>
              </a:spcAft>
            </a:pPr>
            <a:r>
              <a:rPr lang="sv-SE" sz="800" b="0" kern="1200" baseline="0"/>
              <a:t>Agresso kodstruktur</a:t>
            </a:r>
          </a:p>
          <a:p>
            <a:pPr lvl="0" algn="ctr" defTabSz="355600">
              <a:lnSpc>
                <a:spcPct val="90000"/>
              </a:lnSpc>
              <a:spcBef>
                <a:spcPct val="0"/>
              </a:spcBef>
              <a:spcAft>
                <a:spcPct val="35000"/>
              </a:spcAft>
            </a:pPr>
            <a:endParaRPr lang="sv-SE" sz="800" b="0" kern="1200"/>
          </a:p>
        </xdr:txBody>
      </xdr:sp>
    </xdr:grpSp>
    <xdr:clientData/>
  </xdr:twoCellAnchor>
  <xdr:twoCellAnchor>
    <xdr:from>
      <xdr:col>7</xdr:col>
      <xdr:colOff>0</xdr:colOff>
      <xdr:row>30</xdr:row>
      <xdr:rowOff>7620</xdr:rowOff>
    </xdr:from>
    <xdr:to>
      <xdr:col>10</xdr:col>
      <xdr:colOff>198120</xdr:colOff>
      <xdr:row>35</xdr:row>
      <xdr:rowOff>121920</xdr:rowOff>
    </xdr:to>
    <xdr:sp macro="" textlink="">
      <xdr:nvSpPr>
        <xdr:cNvPr id="18" name="V-form 17">
          <a:extLst>
            <a:ext uri="{FF2B5EF4-FFF2-40B4-BE49-F238E27FC236}">
              <a16:creationId xmlns:a16="http://schemas.microsoft.com/office/drawing/2014/main" id="{00000000-0008-0000-0200-000012000000}"/>
            </a:ext>
          </a:extLst>
        </xdr:cNvPr>
        <xdr:cNvSpPr/>
      </xdr:nvSpPr>
      <xdr:spPr>
        <a:xfrm>
          <a:off x="4373880" y="5814060"/>
          <a:ext cx="2072640" cy="1028700"/>
        </a:xfrm>
        <a:prstGeom prst="chevron">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clientData/>
  </xdr:twoCellAnchor>
  <xdr:twoCellAnchor>
    <xdr:from>
      <xdr:col>7</xdr:col>
      <xdr:colOff>396240</xdr:colOff>
      <xdr:row>30</xdr:row>
      <xdr:rowOff>30480</xdr:rowOff>
    </xdr:from>
    <xdr:to>
      <xdr:col>9</xdr:col>
      <xdr:colOff>390144</xdr:colOff>
      <xdr:row>35</xdr:row>
      <xdr:rowOff>144780</xdr:rowOff>
    </xdr:to>
    <xdr:sp macro="" textlink="">
      <xdr:nvSpPr>
        <xdr:cNvPr id="19" name="V-form 4">
          <a:extLst>
            <a:ext uri="{FF2B5EF4-FFF2-40B4-BE49-F238E27FC236}">
              <a16:creationId xmlns:a16="http://schemas.microsoft.com/office/drawing/2014/main" id="{00000000-0008-0000-0200-000013000000}"/>
            </a:ext>
          </a:extLst>
        </xdr:cNvPr>
        <xdr:cNvSpPr txBox="1"/>
      </xdr:nvSpPr>
      <xdr:spPr>
        <a:xfrm>
          <a:off x="4770120" y="5836920"/>
          <a:ext cx="1243584" cy="1028700"/>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10160" tIns="5080" rIns="0" bIns="5080" numCol="1" spcCol="1270" anchor="ctr" anchorCtr="0">
          <a:noAutofit/>
        </a:bodyPr>
        <a:lstStyle/>
        <a:p>
          <a:pPr lvl="0" algn="ctr" defTabSz="355600">
            <a:lnSpc>
              <a:spcPct val="90000"/>
            </a:lnSpc>
            <a:spcBef>
              <a:spcPct val="0"/>
            </a:spcBef>
            <a:spcAft>
              <a:spcPct val="35000"/>
            </a:spcAft>
          </a:pPr>
          <a:r>
            <a:rPr lang="sv-SE" sz="800" b="1" kern="1200"/>
            <a:t>Ladda Hypergene manuellt med uppstartsvärden</a:t>
          </a:r>
        </a:p>
        <a:p>
          <a:pPr lvl="0" algn="ctr" defTabSz="355600">
            <a:lnSpc>
              <a:spcPct val="90000"/>
            </a:lnSpc>
            <a:spcBef>
              <a:spcPct val="0"/>
            </a:spcBef>
            <a:spcAft>
              <a:spcPct val="35000"/>
            </a:spcAft>
          </a:pPr>
          <a:r>
            <a:rPr lang="sv-SE" sz="800" b="0" kern="1200"/>
            <a:t>Perioder, personer,</a:t>
          </a:r>
          <a:r>
            <a:rPr lang="sv-SE" sz="800" b="0" kern="1200" baseline="0"/>
            <a:t> LKP, löneökn%, Prel anslag,</a:t>
          </a:r>
        </a:p>
        <a:p>
          <a:pPr lvl="0" algn="ctr" defTabSz="355600">
            <a:lnSpc>
              <a:spcPct val="90000"/>
            </a:lnSpc>
            <a:spcBef>
              <a:spcPct val="0"/>
            </a:spcBef>
            <a:spcAft>
              <a:spcPct val="35000"/>
            </a:spcAft>
          </a:pPr>
          <a:r>
            <a:rPr lang="sv-SE" sz="800" b="0" kern="1200" baseline="0"/>
            <a:t>OH%, prel kontors%, periodiseringsregler, 100/200 trigger</a:t>
          </a:r>
          <a:endParaRPr lang="sv-SE" sz="800" b="0" kern="12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64</xdr:row>
      <xdr:rowOff>0</xdr:rowOff>
    </xdr:from>
    <xdr:to>
      <xdr:col>20</xdr:col>
      <xdr:colOff>38100</xdr:colOff>
      <xdr:row>85</xdr:row>
      <xdr:rowOff>0</xdr:rowOff>
    </xdr:to>
    <xdr:pic>
      <xdr:nvPicPr>
        <xdr:cNvPr id="3" name="Bildobjekt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16408400"/>
          <a:ext cx="15087600" cy="386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34</xdr:row>
      <xdr:rowOff>-1</xdr:rowOff>
    </xdr:from>
    <xdr:to>
      <xdr:col>24</xdr:col>
      <xdr:colOff>453317</xdr:colOff>
      <xdr:row>57</xdr:row>
      <xdr:rowOff>47624</xdr:rowOff>
    </xdr:to>
    <xdr:pic>
      <xdr:nvPicPr>
        <xdr:cNvPr id="8" name="Bildobjekt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 y="8882062"/>
          <a:ext cx="16776786" cy="4155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388620</xdr:colOff>
      <xdr:row>6</xdr:row>
      <xdr:rowOff>45720</xdr:rowOff>
    </xdr:from>
    <xdr:to>
      <xdr:col>5</xdr:col>
      <xdr:colOff>137160</xdr:colOff>
      <xdr:row>16</xdr:row>
      <xdr:rowOff>0</xdr:rowOff>
    </xdr:to>
    <xdr:sp macro="" textlink="">
      <xdr:nvSpPr>
        <xdr:cNvPr id="2" name="Höger klammerparentes 1">
          <a:extLst>
            <a:ext uri="{FF2B5EF4-FFF2-40B4-BE49-F238E27FC236}">
              <a16:creationId xmlns:a16="http://schemas.microsoft.com/office/drawing/2014/main" id="{00000000-0008-0000-0700-000002000000}"/>
            </a:ext>
          </a:extLst>
        </xdr:cNvPr>
        <xdr:cNvSpPr>
          <a:spLocks/>
        </xdr:cNvSpPr>
      </xdr:nvSpPr>
      <xdr:spPr bwMode="auto">
        <a:xfrm>
          <a:off x="4935220" y="1125220"/>
          <a:ext cx="364490" cy="1541780"/>
        </a:xfrm>
        <a:prstGeom prst="rightBrace">
          <a:avLst>
            <a:gd name="adj1" fmla="val 9950"/>
            <a:gd name="adj2" fmla="val 50000"/>
          </a:avLst>
        </a:prstGeom>
        <a:solidFill>
          <a:srgbClr val="FFFFFF"/>
        </a:solidFill>
        <a:ln w="9525" algn="ctr">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22860</xdr:colOff>
      <xdr:row>15</xdr:row>
      <xdr:rowOff>30480</xdr:rowOff>
    </xdr:from>
    <xdr:to>
      <xdr:col>13</xdr:col>
      <xdr:colOff>68579</xdr:colOff>
      <xdr:row>16</xdr:row>
      <xdr:rowOff>147090</xdr:rowOff>
    </xdr:to>
    <xdr:sp macro="" textlink="">
      <xdr:nvSpPr>
        <xdr:cNvPr id="2" name="Höger klammerparentes 1">
          <a:extLst>
            <a:ext uri="{FF2B5EF4-FFF2-40B4-BE49-F238E27FC236}">
              <a16:creationId xmlns:a16="http://schemas.microsoft.com/office/drawing/2014/main" id="{00000000-0008-0000-1000-000002000000}"/>
            </a:ext>
          </a:extLst>
        </xdr:cNvPr>
        <xdr:cNvSpPr/>
      </xdr:nvSpPr>
      <xdr:spPr>
        <a:xfrm>
          <a:off x="9105900" y="1196340"/>
          <a:ext cx="45719" cy="29949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sv-SE"/>
        </a:p>
      </xdr:txBody>
    </xdr:sp>
    <xdr:clientData/>
  </xdr:twoCellAnchor>
  <xdr:twoCellAnchor>
    <xdr:from>
      <xdr:col>13</xdr:col>
      <xdr:colOff>68580</xdr:colOff>
      <xdr:row>19</xdr:row>
      <xdr:rowOff>30480</xdr:rowOff>
    </xdr:from>
    <xdr:to>
      <xdr:col>13</xdr:col>
      <xdr:colOff>114299</xdr:colOff>
      <xdr:row>20</xdr:row>
      <xdr:rowOff>142939</xdr:rowOff>
    </xdr:to>
    <xdr:sp macro="" textlink="">
      <xdr:nvSpPr>
        <xdr:cNvPr id="3" name="Höger klammerparentes 2">
          <a:extLst>
            <a:ext uri="{FF2B5EF4-FFF2-40B4-BE49-F238E27FC236}">
              <a16:creationId xmlns:a16="http://schemas.microsoft.com/office/drawing/2014/main" id="{00000000-0008-0000-1000-000003000000}"/>
            </a:ext>
          </a:extLst>
        </xdr:cNvPr>
        <xdr:cNvSpPr/>
      </xdr:nvSpPr>
      <xdr:spPr>
        <a:xfrm>
          <a:off x="9151620" y="1927860"/>
          <a:ext cx="45719" cy="29533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sv-SE" sz="1100"/>
            <a:t>  </a:t>
          </a:r>
        </a:p>
      </xdr:txBody>
    </xdr:sp>
    <xdr:clientData/>
  </xdr:twoCellAnchor>
  <xdr:twoCellAnchor>
    <xdr:from>
      <xdr:col>13</xdr:col>
      <xdr:colOff>68580</xdr:colOff>
      <xdr:row>22</xdr:row>
      <xdr:rowOff>22860</xdr:rowOff>
    </xdr:from>
    <xdr:to>
      <xdr:col>13</xdr:col>
      <xdr:colOff>114299</xdr:colOff>
      <xdr:row>23</xdr:row>
      <xdr:rowOff>142998</xdr:rowOff>
    </xdr:to>
    <xdr:sp macro="" textlink="">
      <xdr:nvSpPr>
        <xdr:cNvPr id="4" name="Höger klammerparentes 3">
          <a:extLst>
            <a:ext uri="{FF2B5EF4-FFF2-40B4-BE49-F238E27FC236}">
              <a16:creationId xmlns:a16="http://schemas.microsoft.com/office/drawing/2014/main" id="{00000000-0008-0000-1000-000004000000}"/>
            </a:ext>
          </a:extLst>
        </xdr:cNvPr>
        <xdr:cNvSpPr/>
      </xdr:nvSpPr>
      <xdr:spPr>
        <a:xfrm>
          <a:off x="9151620" y="2468880"/>
          <a:ext cx="45719" cy="3030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sv-SE"/>
        </a:p>
      </xdr:txBody>
    </xdr:sp>
    <xdr:clientData/>
  </xdr:twoCellAnchor>
  <xdr:twoCellAnchor>
    <xdr:from>
      <xdr:col>13</xdr:col>
      <xdr:colOff>80010</xdr:colOff>
      <xdr:row>25</xdr:row>
      <xdr:rowOff>0</xdr:rowOff>
    </xdr:from>
    <xdr:to>
      <xdr:col>13</xdr:col>
      <xdr:colOff>142516</xdr:colOff>
      <xdr:row>26</xdr:row>
      <xdr:rowOff>124495</xdr:rowOff>
    </xdr:to>
    <xdr:sp macro="" textlink="">
      <xdr:nvSpPr>
        <xdr:cNvPr id="5" name="Höger klammerparentes 4">
          <a:extLst>
            <a:ext uri="{FF2B5EF4-FFF2-40B4-BE49-F238E27FC236}">
              <a16:creationId xmlns:a16="http://schemas.microsoft.com/office/drawing/2014/main" id="{00000000-0008-0000-1000-000005000000}"/>
            </a:ext>
          </a:extLst>
        </xdr:cNvPr>
        <xdr:cNvSpPr/>
      </xdr:nvSpPr>
      <xdr:spPr>
        <a:xfrm>
          <a:off x="9163050" y="2994660"/>
          <a:ext cx="62506" cy="307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sv-SE"/>
        </a:p>
      </xdr:txBody>
    </xdr:sp>
    <xdr:clientData/>
  </xdr:twoCellAnchor>
  <xdr:twoCellAnchor editAs="oneCell">
    <xdr:from>
      <xdr:col>13</xdr:col>
      <xdr:colOff>45720</xdr:colOff>
      <xdr:row>31</xdr:row>
      <xdr:rowOff>7620</xdr:rowOff>
    </xdr:from>
    <xdr:to>
      <xdr:col>13</xdr:col>
      <xdr:colOff>114300</xdr:colOff>
      <xdr:row>32</xdr:row>
      <xdr:rowOff>121072</xdr:rowOff>
    </xdr:to>
    <xdr:pic>
      <xdr:nvPicPr>
        <xdr:cNvPr id="6" name="Bildobjekt 5">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8760" y="4762500"/>
          <a:ext cx="68580" cy="29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39</xdr:row>
      <xdr:rowOff>0</xdr:rowOff>
    </xdr:from>
    <xdr:to>
      <xdr:col>13</xdr:col>
      <xdr:colOff>45719</xdr:colOff>
      <xdr:row>40</xdr:row>
      <xdr:rowOff>124495</xdr:rowOff>
    </xdr:to>
    <xdr:sp macro="" textlink="">
      <xdr:nvSpPr>
        <xdr:cNvPr id="7" name="Höger klammerparentes 6">
          <a:extLst>
            <a:ext uri="{FF2B5EF4-FFF2-40B4-BE49-F238E27FC236}">
              <a16:creationId xmlns:a16="http://schemas.microsoft.com/office/drawing/2014/main" id="{00000000-0008-0000-1000-000007000000}"/>
            </a:ext>
          </a:extLst>
        </xdr:cNvPr>
        <xdr:cNvSpPr/>
      </xdr:nvSpPr>
      <xdr:spPr>
        <a:xfrm>
          <a:off x="9083040" y="6217920"/>
          <a:ext cx="45719" cy="307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sv-SE"/>
        </a:p>
      </xdr:txBody>
    </xdr:sp>
    <xdr:clientData/>
  </xdr:twoCellAnchor>
  <xdr:twoCellAnchor>
    <xdr:from>
      <xdr:col>13</xdr:col>
      <xdr:colOff>45720</xdr:colOff>
      <xdr:row>54</xdr:row>
      <xdr:rowOff>30480</xdr:rowOff>
    </xdr:from>
    <xdr:to>
      <xdr:col>13</xdr:col>
      <xdr:colOff>91439</xdr:colOff>
      <xdr:row>56</xdr:row>
      <xdr:rowOff>45720</xdr:rowOff>
    </xdr:to>
    <xdr:sp macro="" textlink="">
      <xdr:nvSpPr>
        <xdr:cNvPr id="8" name="Höger klammerparentes 7">
          <a:extLst>
            <a:ext uri="{FF2B5EF4-FFF2-40B4-BE49-F238E27FC236}">
              <a16:creationId xmlns:a16="http://schemas.microsoft.com/office/drawing/2014/main" id="{00000000-0008-0000-1000-000008000000}"/>
            </a:ext>
          </a:extLst>
        </xdr:cNvPr>
        <xdr:cNvSpPr/>
      </xdr:nvSpPr>
      <xdr:spPr>
        <a:xfrm>
          <a:off x="9128760" y="9304020"/>
          <a:ext cx="45719" cy="39624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sv-SE"/>
        </a:p>
      </xdr:txBody>
    </xdr:sp>
    <xdr:clientData/>
  </xdr:twoCellAnchor>
  <xdr:twoCellAnchor>
    <xdr:from>
      <xdr:col>13</xdr:col>
      <xdr:colOff>38099</xdr:colOff>
      <xdr:row>57</xdr:row>
      <xdr:rowOff>22860</xdr:rowOff>
    </xdr:from>
    <xdr:to>
      <xdr:col>13</xdr:col>
      <xdr:colOff>150812</xdr:colOff>
      <xdr:row>58</xdr:row>
      <xdr:rowOff>182563</xdr:rowOff>
    </xdr:to>
    <xdr:sp macro="" textlink="">
      <xdr:nvSpPr>
        <xdr:cNvPr id="9" name="Höger klammerparentes 8">
          <a:extLst>
            <a:ext uri="{FF2B5EF4-FFF2-40B4-BE49-F238E27FC236}">
              <a16:creationId xmlns:a16="http://schemas.microsoft.com/office/drawing/2014/main" id="{00000000-0008-0000-1000-000009000000}"/>
            </a:ext>
          </a:extLst>
        </xdr:cNvPr>
        <xdr:cNvSpPr/>
      </xdr:nvSpPr>
      <xdr:spPr>
        <a:xfrm>
          <a:off x="8578849" y="10071735"/>
          <a:ext cx="112713" cy="35020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sv-SE"/>
        </a:p>
      </xdr:txBody>
    </xdr:sp>
    <xdr:clientData/>
  </xdr:twoCellAnchor>
  <xdr:twoCellAnchor editAs="oneCell">
    <xdr:from>
      <xdr:col>13</xdr:col>
      <xdr:colOff>38100</xdr:colOff>
      <xdr:row>65</xdr:row>
      <xdr:rowOff>0</xdr:rowOff>
    </xdr:from>
    <xdr:to>
      <xdr:col>13</xdr:col>
      <xdr:colOff>114300</xdr:colOff>
      <xdr:row>66</xdr:row>
      <xdr:rowOff>158327</xdr:rowOff>
    </xdr:to>
    <xdr:pic>
      <xdr:nvPicPr>
        <xdr:cNvPr id="10" name="Bildobjekt 10">
          <a:extLst>
            <a:ext uri="{FF2B5EF4-FFF2-40B4-BE49-F238E27FC236}">
              <a16:creationId xmlns:a16="http://schemas.microsoft.com/office/drawing/2014/main" id="{00000000-0008-0000-10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1140" y="12047220"/>
          <a:ext cx="76200" cy="34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68</xdr:row>
      <xdr:rowOff>0</xdr:rowOff>
    </xdr:from>
    <xdr:to>
      <xdr:col>13</xdr:col>
      <xdr:colOff>53340</xdr:colOff>
      <xdr:row>69</xdr:row>
      <xdr:rowOff>146888</xdr:rowOff>
    </xdr:to>
    <xdr:sp macro="" textlink="">
      <xdr:nvSpPr>
        <xdr:cNvPr id="11" name="Höger klammerparentes 10">
          <a:extLst>
            <a:ext uri="{FF2B5EF4-FFF2-40B4-BE49-F238E27FC236}">
              <a16:creationId xmlns:a16="http://schemas.microsoft.com/office/drawing/2014/main" id="{00000000-0008-0000-1000-00000B000000}"/>
            </a:ext>
          </a:extLst>
        </xdr:cNvPr>
        <xdr:cNvSpPr/>
      </xdr:nvSpPr>
      <xdr:spPr>
        <a:xfrm>
          <a:off x="9083040" y="12618720"/>
          <a:ext cx="53340" cy="33738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sv-SE"/>
        </a:p>
      </xdr:txBody>
    </xdr:sp>
    <xdr:clientData/>
  </xdr:twoCellAnchor>
  <xdr:twoCellAnchor editAs="oneCell">
    <xdr:from>
      <xdr:col>13</xdr:col>
      <xdr:colOff>30480</xdr:colOff>
      <xdr:row>36</xdr:row>
      <xdr:rowOff>22860</xdr:rowOff>
    </xdr:from>
    <xdr:to>
      <xdr:col>13</xdr:col>
      <xdr:colOff>106680</xdr:colOff>
      <xdr:row>37</xdr:row>
      <xdr:rowOff>136315</xdr:rowOff>
    </xdr:to>
    <xdr:pic>
      <xdr:nvPicPr>
        <xdr:cNvPr id="12" name="Bildobjekt 12">
          <a:extLst>
            <a:ext uri="{FF2B5EF4-FFF2-40B4-BE49-F238E27FC236}">
              <a16:creationId xmlns:a16="http://schemas.microsoft.com/office/drawing/2014/main" id="{00000000-0008-0000-1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3520" y="5692140"/>
          <a:ext cx="76200" cy="296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38101</xdr:colOff>
      <xdr:row>71</xdr:row>
      <xdr:rowOff>7621</xdr:rowOff>
    </xdr:from>
    <xdr:to>
      <xdr:col>13</xdr:col>
      <xdr:colOff>111125</xdr:colOff>
      <xdr:row>72</xdr:row>
      <xdr:rowOff>373064</xdr:rowOff>
    </xdr:to>
    <xdr:sp macro="" textlink="">
      <xdr:nvSpPr>
        <xdr:cNvPr id="13" name="Höger klammerparentes 12">
          <a:extLst>
            <a:ext uri="{FF2B5EF4-FFF2-40B4-BE49-F238E27FC236}">
              <a16:creationId xmlns:a16="http://schemas.microsoft.com/office/drawing/2014/main" id="{00000000-0008-0000-1000-00000D000000}"/>
            </a:ext>
          </a:extLst>
        </xdr:cNvPr>
        <xdr:cNvSpPr/>
      </xdr:nvSpPr>
      <xdr:spPr bwMode="auto">
        <a:xfrm>
          <a:off x="8578851" y="13342621"/>
          <a:ext cx="73024" cy="667068"/>
        </a:xfrm>
        <a:prstGeom prst="rightBrace">
          <a:avLst/>
        </a:prstGeom>
        <a:solidFill>
          <a:srgbClr val="FFFFFF"/>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clientData/>
  </xdr:twoCellAnchor>
  <xdr:twoCellAnchor>
    <xdr:from>
      <xdr:col>13</xdr:col>
      <xdr:colOff>53340</xdr:colOff>
      <xdr:row>60</xdr:row>
      <xdr:rowOff>83820</xdr:rowOff>
    </xdr:from>
    <xdr:to>
      <xdr:col>13</xdr:col>
      <xdr:colOff>99059</xdr:colOff>
      <xdr:row>61</xdr:row>
      <xdr:rowOff>381000</xdr:rowOff>
    </xdr:to>
    <xdr:sp macro="" textlink="">
      <xdr:nvSpPr>
        <xdr:cNvPr id="14" name="Höger klammerparentes 13">
          <a:extLst>
            <a:ext uri="{FF2B5EF4-FFF2-40B4-BE49-F238E27FC236}">
              <a16:creationId xmlns:a16="http://schemas.microsoft.com/office/drawing/2014/main" id="{00000000-0008-0000-1000-00000E000000}"/>
            </a:ext>
          </a:extLst>
        </xdr:cNvPr>
        <xdr:cNvSpPr/>
      </xdr:nvSpPr>
      <xdr:spPr bwMode="auto">
        <a:xfrm>
          <a:off x="9136380" y="10500360"/>
          <a:ext cx="45719" cy="922020"/>
        </a:xfrm>
        <a:prstGeom prst="rightBrace">
          <a:avLst/>
        </a:prstGeom>
        <a:solidFill>
          <a:srgbClr val="FFFFFF"/>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clientData/>
  </xdr:twoCellAnchor>
  <xdr:twoCellAnchor>
    <xdr:from>
      <xdr:col>13</xdr:col>
      <xdr:colOff>53340</xdr:colOff>
      <xdr:row>42</xdr:row>
      <xdr:rowOff>22860</xdr:rowOff>
    </xdr:from>
    <xdr:to>
      <xdr:col>13</xdr:col>
      <xdr:colOff>99059</xdr:colOff>
      <xdr:row>44</xdr:row>
      <xdr:rowOff>0</xdr:rowOff>
    </xdr:to>
    <xdr:sp macro="" textlink="">
      <xdr:nvSpPr>
        <xdr:cNvPr id="15" name="Höger klammerparentes 14">
          <a:extLst>
            <a:ext uri="{FF2B5EF4-FFF2-40B4-BE49-F238E27FC236}">
              <a16:creationId xmlns:a16="http://schemas.microsoft.com/office/drawing/2014/main" id="{00000000-0008-0000-1000-00000F000000}"/>
            </a:ext>
          </a:extLst>
        </xdr:cNvPr>
        <xdr:cNvSpPr/>
      </xdr:nvSpPr>
      <xdr:spPr bwMode="auto">
        <a:xfrm>
          <a:off x="9136380" y="6789420"/>
          <a:ext cx="45719" cy="693420"/>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clientData/>
  </xdr:twoCellAnchor>
  <xdr:twoCellAnchor>
    <xdr:from>
      <xdr:col>13</xdr:col>
      <xdr:colOff>38100</xdr:colOff>
      <xdr:row>28</xdr:row>
      <xdr:rowOff>38100</xdr:rowOff>
    </xdr:from>
    <xdr:to>
      <xdr:col>13</xdr:col>
      <xdr:colOff>106680</xdr:colOff>
      <xdr:row>30</xdr:row>
      <xdr:rowOff>0</xdr:rowOff>
    </xdr:to>
    <xdr:sp macro="" textlink="">
      <xdr:nvSpPr>
        <xdr:cNvPr id="16" name="Höger klammerparentes 15">
          <a:extLst>
            <a:ext uri="{FF2B5EF4-FFF2-40B4-BE49-F238E27FC236}">
              <a16:creationId xmlns:a16="http://schemas.microsoft.com/office/drawing/2014/main" id="{00000000-0008-0000-1000-000010000000}"/>
            </a:ext>
          </a:extLst>
        </xdr:cNvPr>
        <xdr:cNvSpPr/>
      </xdr:nvSpPr>
      <xdr:spPr bwMode="auto">
        <a:xfrm>
          <a:off x="9121140" y="3581400"/>
          <a:ext cx="68580" cy="990600"/>
        </a:xfrm>
        <a:prstGeom prst="rightBrace">
          <a:avLst/>
        </a:prstGeom>
        <a:solidFill>
          <a:srgbClr val="FFFFFF"/>
        </a:solidFill>
        <a:ln w="63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clientData/>
  </xdr:twoCellAnchor>
  <xdr:twoCellAnchor editAs="oneCell">
    <xdr:from>
      <xdr:col>6</xdr:col>
      <xdr:colOff>99407</xdr:colOff>
      <xdr:row>1</xdr:row>
      <xdr:rowOff>47625</xdr:rowOff>
    </xdr:from>
    <xdr:to>
      <xdr:col>13</xdr:col>
      <xdr:colOff>130810</xdr:colOff>
      <xdr:row>10</xdr:row>
      <xdr:rowOff>87313</xdr:rowOff>
    </xdr:to>
    <xdr:pic>
      <xdr:nvPicPr>
        <xdr:cNvPr id="18" name="Platshållare för innehåll 3">
          <a:extLst>
            <a:ext uri="{FF2B5EF4-FFF2-40B4-BE49-F238E27FC236}">
              <a16:creationId xmlns:a16="http://schemas.microsoft.com/office/drawing/2014/main" id="{00000000-0008-0000-1000-000012000000}"/>
            </a:ext>
          </a:extLst>
        </xdr:cNvPr>
        <xdr:cNvPicPr>
          <a:picLocks noGrp="1" noChangeAspect="1"/>
        </xdr:cNvPicPr>
      </xdr:nvPicPr>
      <xdr:blipFill>
        <a:blip xmlns:r="http://schemas.openxmlformats.org/officeDocument/2006/relationships" r:embed="rId3"/>
        <a:stretch>
          <a:fillRect/>
        </a:stretch>
      </xdr:blipFill>
      <xdr:spPr>
        <a:xfrm>
          <a:off x="3964970" y="246063"/>
          <a:ext cx="3992215" cy="11826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39</xdr:row>
      <xdr:rowOff>68580</xdr:rowOff>
    </xdr:from>
    <xdr:to>
      <xdr:col>2</xdr:col>
      <xdr:colOff>6419851</xdr:colOff>
      <xdr:row>66</xdr:row>
      <xdr:rowOff>7620</xdr:rowOff>
    </xdr:to>
    <xdr:pic>
      <xdr:nvPicPr>
        <xdr:cNvPr id="2" name="Bildobjekt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1" y="7901940"/>
          <a:ext cx="6934200" cy="3436620"/>
        </a:xfrm>
        <a:prstGeom prst="rect">
          <a:avLst/>
        </a:prstGeom>
      </xdr:spPr>
    </xdr:pic>
    <xdr:clientData/>
  </xdr:twoCellAnchor>
  <xdr:twoCellAnchor editAs="oneCell">
    <xdr:from>
      <xdr:col>0</xdr:col>
      <xdr:colOff>0</xdr:colOff>
      <xdr:row>67</xdr:row>
      <xdr:rowOff>121921</xdr:rowOff>
    </xdr:from>
    <xdr:to>
      <xdr:col>3</xdr:col>
      <xdr:colOff>453390</xdr:colOff>
      <xdr:row>96</xdr:row>
      <xdr:rowOff>91440</xdr:rowOff>
    </xdr:to>
    <xdr:pic>
      <xdr:nvPicPr>
        <xdr:cNvPr id="3" name="Platshållare för innehåll 5">
          <a:extLst>
            <a:ext uri="{FF2B5EF4-FFF2-40B4-BE49-F238E27FC236}">
              <a16:creationId xmlns:a16="http://schemas.microsoft.com/office/drawing/2014/main" id="{00000000-0008-0000-1100-000003000000}"/>
            </a:ext>
          </a:extLst>
        </xdr:cNvPr>
        <xdr:cNvPicPr>
          <a:picLocks noGrp="1" noChangeAspect="1"/>
        </xdr:cNvPicPr>
      </xdr:nvPicPr>
      <xdr:blipFill>
        <a:blip xmlns:r="http://schemas.openxmlformats.org/officeDocument/2006/relationships" r:embed="rId2"/>
        <a:stretch>
          <a:fillRect/>
        </a:stretch>
      </xdr:blipFill>
      <xdr:spPr>
        <a:xfrm>
          <a:off x="0" y="11582401"/>
          <a:ext cx="7840980" cy="37261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99060</xdr:colOff>
      <xdr:row>7</xdr:row>
      <xdr:rowOff>0</xdr:rowOff>
    </xdr:from>
    <xdr:to>
      <xdr:col>5</xdr:col>
      <xdr:colOff>167640</xdr:colOff>
      <xdr:row>11</xdr:row>
      <xdr:rowOff>160020</xdr:rowOff>
    </xdr:to>
    <xdr:sp macro="" textlink="">
      <xdr:nvSpPr>
        <xdr:cNvPr id="2" name="Höger klammerparentes 1">
          <a:extLst>
            <a:ext uri="{FF2B5EF4-FFF2-40B4-BE49-F238E27FC236}">
              <a16:creationId xmlns:a16="http://schemas.microsoft.com/office/drawing/2014/main" id="{00000000-0008-0000-1200-000002000000}"/>
            </a:ext>
          </a:extLst>
        </xdr:cNvPr>
        <xdr:cNvSpPr/>
      </xdr:nvSpPr>
      <xdr:spPr>
        <a:xfrm>
          <a:off x="8319135" y="1190625"/>
          <a:ext cx="68580" cy="8077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nghal\AppData\Local\Microsoft\Windows\INetCache\Content.Outlook\XEK0XVT4\Internhyra%20per%20inst%20Prognos%20202403%20(002).xlsx" TargetMode="External"/><Relationship Id="rId1" Type="http://schemas.openxmlformats.org/officeDocument/2006/relationships/externalLinkPath" Target="file:///C:\Users\inghal\AppData\Local\Microsoft\Windows\INetCache\Content.Outlook\XEK0XVT4\Internhyra%20per%20inst%20Prognos%20202403%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15"/>
      <sheetName val="Förteckning Hsd"/>
      <sheetName val="s15"/>
      <sheetName val="Förteckning Svl"/>
      <sheetName val="Ö14"/>
      <sheetName val="Förteckning Ösd"/>
      <sheetName val="Öv15"/>
      <sheetName val="Förteckning Övik"/>
      <sheetName val="Gr15"/>
      <sheetName val="Blad1"/>
      <sheetName val="Debiterbar area 2024"/>
      <sheetName val=" Grupprum 2021"/>
      <sheetName val="Grupprum 2024"/>
      <sheetName val="Grupprum 2023"/>
      <sheetName val="Fördelning bokn bara enl utfall"/>
      <sheetName val="Beräkn bokn bara via HST"/>
      <sheetName val="Datasalar 2015"/>
      <sheetName val="Datasalar förd mall bokf gammal"/>
      <sheetName val="Lokalvård"/>
      <sheetName val="Bokningsbara 2015"/>
      <sheetName val="Intäkter Hsand-15"/>
      <sheetName val="Intäkter Svl-15"/>
      <sheetName val="Intäkter Ösund-15"/>
      <sheetName val="Intäkter LTP-15"/>
      <sheetName val="Lokaladm-proj-lokalvård"/>
      <sheetName val="Säkerhe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U8">
            <v>0.19926586493033563</v>
          </cell>
        </row>
        <row r="9">
          <cell r="U9">
            <v>8.2894692016354132E-2</v>
          </cell>
        </row>
        <row r="10">
          <cell r="U10">
            <v>9.1739218749102319E-2</v>
          </cell>
        </row>
        <row r="11">
          <cell r="U11">
            <v>0.19630710465017853</v>
          </cell>
        </row>
        <row r="12">
          <cell r="U12">
            <v>0.13923448599729796</v>
          </cell>
        </row>
        <row r="23">
          <cell r="U23">
            <v>4.3643951507491147E-2</v>
          </cell>
        </row>
        <row r="24">
          <cell r="U24">
            <v>7.9612040866485295E-2</v>
          </cell>
        </row>
        <row r="25">
          <cell r="U25">
            <v>9.9164968201125164E-2</v>
          </cell>
        </row>
        <row r="26">
          <cell r="U26">
            <v>6.813767308162981E-2</v>
          </cell>
        </row>
      </sheetData>
      <sheetData sheetId="13"/>
      <sheetData sheetId="14">
        <row r="2">
          <cell r="I2">
            <v>1.1054696203347489E-2</v>
          </cell>
        </row>
        <row r="3">
          <cell r="I3">
            <v>0.135525328696875</v>
          </cell>
        </row>
        <row r="4">
          <cell r="I4">
            <v>9.3792879016587286E-3</v>
          </cell>
        </row>
        <row r="5">
          <cell r="I5">
            <v>7.8018204943152772E-2</v>
          </cell>
        </row>
        <row r="6">
          <cell r="I6">
            <v>0.11779654972471693</v>
          </cell>
        </row>
        <row r="7">
          <cell r="I7">
            <v>0.1081398406699615</v>
          </cell>
        </row>
        <row r="8">
          <cell r="I8">
            <v>0.14942791337343286</v>
          </cell>
        </row>
        <row r="9">
          <cell r="I9">
            <v>0.10044449954110737</v>
          </cell>
        </row>
        <row r="10">
          <cell r="I10">
            <v>4.3754376080515266E-2</v>
          </cell>
        </row>
        <row r="11">
          <cell r="I11">
            <v>0.11738876277980378</v>
          </cell>
        </row>
        <row r="12">
          <cell r="I12">
            <v>4.8593801150019399E-2</v>
          </cell>
        </row>
        <row r="13">
          <cell r="I13">
            <v>8.0476738935408923E-2</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s://www.regeringen.se/artiklar/2021/09/en-tillganglig-hogskola-livslangt-larande-och-ett-nytt-omstallningsstudiestod/" TargetMode="External"/><Relationship Id="rId7" Type="http://schemas.openxmlformats.org/officeDocument/2006/relationships/printerSettings" Target="../printerSettings/printerSettings27.bin"/><Relationship Id="rId2" Type="http://schemas.openxmlformats.org/officeDocument/2006/relationships/hyperlink" Target="https://www.regeringen.se/artiklar/2021/09/en-tillganglig-hogskola-livslangt-larande-och-ett-nytt-omstallningsstudiestod/" TargetMode="External"/><Relationship Id="rId1" Type="http://schemas.openxmlformats.org/officeDocument/2006/relationships/hyperlink" Target="https://www.regeringen.se/artiklar/2021/09/en-tillganglig-hogskola-livslangt-larande-och-ett-nytt-omstallningsstudiestod/" TargetMode="External"/><Relationship Id="rId6" Type="http://schemas.openxmlformats.org/officeDocument/2006/relationships/hyperlink" Target="https://www.regeringen.se/artiklar/2021/09/en-tillganglig-hogskola-livslangt-larande-och-ett-nytt-omstallningsstudiestod/" TargetMode="External"/><Relationship Id="rId5" Type="http://schemas.openxmlformats.org/officeDocument/2006/relationships/hyperlink" Target="https://www.regeringen.se/artiklar/2021/09/en-tillganglig-hogskola-livslangt-larande-och-ett-nytt-omstallningsstudiestod/" TargetMode="External"/><Relationship Id="rId4" Type="http://schemas.openxmlformats.org/officeDocument/2006/relationships/hyperlink" Target="https://www.regeringen.se/artiklar/2021/09/en-tillganglig-hogskola-livslangt-larande-och-ett-nytt-omstallningsstudiestod/" TargetMode="External"/><Relationship Id="rId9"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drawing" Target="../drawings/drawing6.xml"/><Relationship Id="rId4" Type="http://schemas.openxmlformats.org/officeDocument/2006/relationships/printerSettings" Target="../printerSettings/printerSettings3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1.bin"/><Relationship Id="rId7" Type="http://schemas.openxmlformats.org/officeDocument/2006/relationships/comments" Target="../comments5.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vmlDrawing" Target="../drawings/vmlDrawing6.vml"/><Relationship Id="rId5" Type="http://schemas.openxmlformats.org/officeDocument/2006/relationships/drawing" Target="../drawings/drawing7.xml"/><Relationship Id="rId4"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4.bin"/><Relationship Id="rId7" Type="http://schemas.openxmlformats.org/officeDocument/2006/relationships/package" Target="../embeddings/Microsoft_PowerPoint_Slide.sldx"/><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2.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comments" Target="../comments1.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comments" Target="../comments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36"/>
  <sheetViews>
    <sheetView tabSelected="1" zoomScale="90" zoomScaleNormal="90" workbookViewId="0">
      <selection activeCell="O18" sqref="O18"/>
    </sheetView>
  </sheetViews>
  <sheetFormatPr defaultColWidth="9.1796875" defaultRowHeight="10" x14ac:dyDescent="0.2"/>
  <cols>
    <col min="1" max="1" width="1.453125" style="2" customWidth="1"/>
    <col min="2" max="2" width="11.1796875" style="5" customWidth="1"/>
    <col min="3" max="3" width="13" style="2" customWidth="1"/>
    <col min="4" max="11" width="9.1796875" style="2"/>
    <col min="12" max="12" width="9.1796875" style="4"/>
    <col min="13" max="13" width="3.453125" style="2" customWidth="1"/>
    <col min="14" max="14" width="35.453125" style="4" customWidth="1"/>
    <col min="15" max="15" width="25.81640625" style="2" customWidth="1"/>
    <col min="16" max="16384" width="9.1796875" style="2"/>
  </cols>
  <sheetData>
    <row r="3" spans="2:15" ht="10.5" x14ac:dyDescent="0.25">
      <c r="B3" s="3" t="s">
        <v>0</v>
      </c>
    </row>
    <row r="4" spans="2:15" ht="10.5" x14ac:dyDescent="0.25">
      <c r="B4" s="3" t="s">
        <v>1</v>
      </c>
    </row>
    <row r="5" spans="2:15" x14ac:dyDescent="0.2">
      <c r="B5" s="1">
        <v>45351</v>
      </c>
    </row>
    <row r="6" spans="2:15" x14ac:dyDescent="0.2">
      <c r="B6" s="5" t="s">
        <v>2</v>
      </c>
    </row>
    <row r="7" spans="2:15" ht="13" x14ac:dyDescent="0.3">
      <c r="B7" s="517" t="s">
        <v>3</v>
      </c>
      <c r="C7" s="987" t="s">
        <v>4</v>
      </c>
      <c r="D7" s="558"/>
      <c r="E7" s="558"/>
      <c r="F7" s="558"/>
      <c r="G7" s="558"/>
      <c r="H7" s="558"/>
      <c r="I7" s="558"/>
      <c r="J7" s="558"/>
      <c r="K7" s="7"/>
      <c r="L7" s="8"/>
      <c r="M7" s="7"/>
      <c r="N7" s="985" t="s">
        <v>5</v>
      </c>
      <c r="O7" s="239" t="s">
        <v>6</v>
      </c>
    </row>
    <row r="8" spans="2:15" ht="13" x14ac:dyDescent="0.3">
      <c r="B8" s="11"/>
      <c r="C8" s="9" t="s">
        <v>7</v>
      </c>
      <c r="D8" s="559" t="s">
        <v>8</v>
      </c>
      <c r="E8" s="559"/>
      <c r="F8" s="559"/>
      <c r="G8" s="559"/>
      <c r="H8" s="559"/>
      <c r="I8" s="559"/>
      <c r="J8" s="559"/>
      <c r="K8" s="10"/>
      <c r="L8" s="11"/>
      <c r="M8" s="10"/>
      <c r="N8" s="11"/>
      <c r="O8" s="240"/>
    </row>
    <row r="9" spans="2:15" ht="13" x14ac:dyDescent="0.3">
      <c r="B9" s="8"/>
      <c r="C9" s="6" t="s">
        <v>7</v>
      </c>
      <c r="D9" s="558" t="s">
        <v>9</v>
      </c>
      <c r="E9" s="558"/>
      <c r="F9" s="558"/>
      <c r="G9" s="558"/>
      <c r="H9" s="558"/>
      <c r="I9" s="558"/>
      <c r="J9" s="558"/>
      <c r="K9" s="7"/>
      <c r="L9" s="8"/>
      <c r="M9" s="7"/>
      <c r="N9" s="8"/>
      <c r="O9" s="241"/>
    </row>
    <row r="10" spans="2:15" ht="13" x14ac:dyDescent="0.3">
      <c r="B10" s="809"/>
      <c r="C10" s="9" t="s">
        <v>10</v>
      </c>
      <c r="D10" s="559" t="s">
        <v>11</v>
      </c>
      <c r="E10" s="559"/>
      <c r="F10" s="559"/>
      <c r="G10" s="559"/>
      <c r="H10" s="559"/>
      <c r="I10" s="559"/>
      <c r="J10" s="559"/>
      <c r="K10" s="10"/>
      <c r="L10" s="11"/>
      <c r="M10" s="10"/>
      <c r="N10" s="560"/>
      <c r="O10" s="242"/>
    </row>
    <row r="11" spans="2:15" ht="13" x14ac:dyDescent="0.3">
      <c r="B11" s="810"/>
      <c r="C11" s="6" t="s">
        <v>12</v>
      </c>
      <c r="D11" s="558" t="s">
        <v>13</v>
      </c>
      <c r="E11" s="558"/>
      <c r="F11" s="558"/>
      <c r="G11" s="558"/>
      <c r="H11" s="558"/>
      <c r="I11" s="558"/>
      <c r="J11" s="558"/>
      <c r="K11" s="7"/>
      <c r="L11" s="8"/>
      <c r="M11" s="7"/>
      <c r="N11" s="8"/>
      <c r="O11" s="243"/>
    </row>
    <row r="12" spans="2:15" ht="13" x14ac:dyDescent="0.3">
      <c r="B12" s="811"/>
      <c r="C12" s="9" t="s">
        <v>14</v>
      </c>
      <c r="D12" s="559" t="s">
        <v>15</v>
      </c>
      <c r="E12" s="559"/>
      <c r="F12" s="559"/>
      <c r="G12" s="559"/>
      <c r="H12" s="559"/>
      <c r="I12" s="559"/>
      <c r="J12" s="559"/>
      <c r="K12" s="10"/>
      <c r="L12" s="11"/>
      <c r="M12" s="10"/>
      <c r="N12" s="11"/>
      <c r="O12" s="240"/>
    </row>
    <row r="13" spans="2:15" ht="13" x14ac:dyDescent="0.3">
      <c r="B13" s="810">
        <v>45371</v>
      </c>
      <c r="C13" s="6" t="s">
        <v>16</v>
      </c>
      <c r="D13" s="558" t="s">
        <v>17</v>
      </c>
      <c r="E13" s="558"/>
      <c r="F13" s="558"/>
      <c r="G13" s="558"/>
      <c r="H13" s="558"/>
      <c r="I13" s="558"/>
      <c r="J13" s="558"/>
      <c r="K13" s="7"/>
      <c r="L13" s="8"/>
      <c r="M13" s="7"/>
      <c r="N13" s="8"/>
      <c r="O13" s="241" t="s">
        <v>921</v>
      </c>
    </row>
    <row r="14" spans="2:15" ht="13" x14ac:dyDescent="0.3">
      <c r="B14" s="11"/>
      <c r="C14" s="9" t="s">
        <v>18</v>
      </c>
      <c r="D14" s="559" t="s">
        <v>19</v>
      </c>
      <c r="E14" s="559"/>
      <c r="F14" s="559"/>
      <c r="G14" s="559"/>
      <c r="H14" s="559"/>
      <c r="I14" s="559"/>
      <c r="J14" s="559"/>
      <c r="K14" s="10"/>
      <c r="L14" s="11"/>
      <c r="M14" s="10"/>
      <c r="N14" s="11"/>
      <c r="O14" s="240"/>
    </row>
    <row r="15" spans="2:15" ht="25" customHeight="1" x14ac:dyDescent="0.3">
      <c r="B15" s="810"/>
      <c r="C15" s="6" t="s">
        <v>20</v>
      </c>
      <c r="D15" s="558" t="s">
        <v>21</v>
      </c>
      <c r="E15" s="558"/>
      <c r="F15" s="558"/>
      <c r="G15" s="558"/>
      <c r="H15" s="558"/>
      <c r="I15" s="558"/>
      <c r="J15" s="558"/>
      <c r="K15" s="7"/>
      <c r="L15" s="8"/>
      <c r="M15" s="7"/>
      <c r="N15" s="8"/>
      <c r="O15" s="243"/>
    </row>
    <row r="16" spans="2:15" ht="13" x14ac:dyDescent="0.3">
      <c r="B16" s="811"/>
      <c r="C16" s="9" t="s">
        <v>22</v>
      </c>
      <c r="D16" s="559" t="s">
        <v>23</v>
      </c>
      <c r="E16" s="559"/>
      <c r="F16" s="559"/>
      <c r="G16" s="559"/>
      <c r="H16" s="559"/>
      <c r="I16" s="559"/>
      <c r="J16" s="559"/>
      <c r="K16" s="10"/>
      <c r="L16" s="11"/>
      <c r="M16" s="10"/>
      <c r="N16" s="11"/>
      <c r="O16" s="240"/>
    </row>
    <row r="17" spans="2:15" ht="13" x14ac:dyDescent="0.3">
      <c r="B17" s="810"/>
      <c r="C17" s="6" t="s">
        <v>24</v>
      </c>
      <c r="D17" s="558" t="s">
        <v>25</v>
      </c>
      <c r="E17" s="558"/>
      <c r="F17" s="558"/>
      <c r="G17" s="558"/>
      <c r="H17" s="558"/>
      <c r="I17" s="558"/>
      <c r="J17" s="558"/>
      <c r="K17" s="7"/>
      <c r="L17" s="8"/>
      <c r="M17" s="7"/>
      <c r="N17" s="8"/>
      <c r="O17" s="241"/>
    </row>
    <row r="18" spans="2:15" ht="13" x14ac:dyDescent="0.3">
      <c r="B18" s="811">
        <v>45377</v>
      </c>
      <c r="C18" s="9" t="s">
        <v>26</v>
      </c>
      <c r="D18" s="559" t="s">
        <v>27</v>
      </c>
      <c r="E18" s="559"/>
      <c r="F18" s="559"/>
      <c r="G18" s="559"/>
      <c r="H18" s="559"/>
      <c r="I18" s="559"/>
      <c r="J18" s="559"/>
      <c r="K18" s="10"/>
      <c r="L18" s="11"/>
      <c r="M18" s="10"/>
      <c r="N18" s="11"/>
      <c r="O18" s="242"/>
    </row>
    <row r="19" spans="2:15" ht="13" x14ac:dyDescent="0.3">
      <c r="B19" s="812"/>
      <c r="C19" s="6" t="s">
        <v>28</v>
      </c>
      <c r="D19" s="558" t="s">
        <v>29</v>
      </c>
      <c r="E19" s="558"/>
      <c r="F19" s="558"/>
      <c r="G19" s="558"/>
      <c r="H19" s="558"/>
      <c r="I19" s="558"/>
      <c r="J19" s="558"/>
      <c r="K19" s="7"/>
      <c r="L19" s="231"/>
      <c r="M19" s="7"/>
      <c r="N19" s="561"/>
      <c r="O19" s="244"/>
    </row>
    <row r="20" spans="2:15" ht="13" x14ac:dyDescent="0.3">
      <c r="B20" s="11"/>
      <c r="C20" s="9" t="s">
        <v>30</v>
      </c>
      <c r="D20" s="559" t="s">
        <v>31</v>
      </c>
      <c r="E20" s="559"/>
      <c r="F20" s="559"/>
      <c r="G20" s="559"/>
      <c r="H20" s="559"/>
      <c r="I20" s="559"/>
      <c r="J20" s="559"/>
      <c r="K20" s="10"/>
      <c r="L20" s="11"/>
      <c r="M20" s="10"/>
      <c r="N20" s="11"/>
      <c r="O20" s="240"/>
    </row>
    <row r="21" spans="2:15" ht="13" x14ac:dyDescent="0.3">
      <c r="B21" s="812"/>
      <c r="C21" s="6" t="s">
        <v>32</v>
      </c>
      <c r="D21" s="558" t="s">
        <v>33</v>
      </c>
      <c r="E21" s="558"/>
      <c r="F21" s="558"/>
      <c r="G21" s="558"/>
      <c r="H21" s="558"/>
      <c r="I21" s="558"/>
      <c r="J21" s="558"/>
      <c r="K21" s="7"/>
      <c r="L21" s="231"/>
      <c r="M21" s="7"/>
      <c r="N21" s="561"/>
      <c r="O21" s="244"/>
    </row>
    <row r="22" spans="2:15" ht="13" x14ac:dyDescent="0.3">
      <c r="B22" s="11"/>
      <c r="C22" s="9" t="s">
        <v>34</v>
      </c>
      <c r="D22" s="559" t="s">
        <v>35</v>
      </c>
      <c r="E22" s="559"/>
      <c r="F22" s="559"/>
      <c r="G22" s="559"/>
      <c r="H22" s="559"/>
      <c r="I22" s="559"/>
      <c r="J22" s="559"/>
      <c r="K22" s="10"/>
      <c r="L22" s="11"/>
      <c r="M22" s="10"/>
      <c r="N22" s="11"/>
      <c r="O22" s="240"/>
    </row>
    <row r="23" spans="2:15" ht="13" x14ac:dyDescent="0.3">
      <c r="B23" s="812"/>
      <c r="C23" s="6" t="s">
        <v>36</v>
      </c>
      <c r="D23" s="558" t="s">
        <v>37</v>
      </c>
      <c r="E23" s="558"/>
      <c r="F23" s="558"/>
      <c r="G23" s="558"/>
      <c r="H23" s="558"/>
      <c r="I23" s="558"/>
      <c r="J23" s="558"/>
      <c r="K23" s="7"/>
      <c r="L23" s="231"/>
      <c r="M23" s="7"/>
      <c r="N23" s="561"/>
      <c r="O23" s="244"/>
    </row>
    <row r="24" spans="2:15" ht="13" x14ac:dyDescent="0.3">
      <c r="B24" s="11"/>
      <c r="C24" s="9" t="s">
        <v>38</v>
      </c>
      <c r="D24" s="559" t="s">
        <v>39</v>
      </c>
      <c r="E24" s="559"/>
      <c r="F24" s="559"/>
      <c r="G24" s="559"/>
      <c r="H24" s="559"/>
      <c r="I24" s="559"/>
      <c r="J24" s="559"/>
      <c r="K24" s="10"/>
      <c r="L24" s="11"/>
      <c r="M24" s="10"/>
      <c r="N24" s="11"/>
      <c r="O24" s="240"/>
    </row>
    <row r="25" spans="2:15" ht="6.65" customHeight="1" x14ac:dyDescent="0.3">
      <c r="C25" s="12"/>
      <c r="D25" s="32"/>
      <c r="E25" s="32"/>
      <c r="F25" s="32"/>
      <c r="G25" s="32"/>
      <c r="H25" s="32"/>
      <c r="I25" s="32"/>
      <c r="J25" s="32"/>
    </row>
    <row r="26" spans="2:15" ht="12.5" x14ac:dyDescent="0.25">
      <c r="C26" s="13" t="s">
        <v>40</v>
      </c>
      <c r="D26" s="32"/>
      <c r="E26" s="32"/>
      <c r="F26" s="32"/>
      <c r="G26" s="32"/>
      <c r="H26" s="32"/>
      <c r="I26" s="32"/>
      <c r="J26" s="32"/>
    </row>
    <row r="27" spans="2:15" ht="12.5" x14ac:dyDescent="0.25">
      <c r="B27" s="232">
        <v>1</v>
      </c>
      <c r="C27" s="251" t="s">
        <v>41</v>
      </c>
      <c r="D27" s="252"/>
      <c r="E27" s="252"/>
      <c r="F27" s="252"/>
      <c r="G27" s="252"/>
      <c r="H27" s="252"/>
      <c r="I27" s="252"/>
      <c r="J27" s="252"/>
      <c r="K27" s="253"/>
      <c r="L27" s="254"/>
      <c r="M27" s="253"/>
      <c r="N27" s="254"/>
    </row>
    <row r="28" spans="2:15" ht="12.5" x14ac:dyDescent="0.25">
      <c r="B28" s="232"/>
      <c r="C28" s="255" t="s">
        <v>42</v>
      </c>
      <c r="D28" s="252"/>
      <c r="E28" s="252"/>
      <c r="F28" s="252"/>
      <c r="G28" s="252"/>
      <c r="H28" s="252"/>
      <c r="I28" s="252"/>
      <c r="J28" s="252"/>
      <c r="K28" s="253"/>
      <c r="L28" s="254"/>
      <c r="M28" s="253"/>
      <c r="N28" s="254"/>
    </row>
    <row r="29" spans="2:15" ht="6" customHeight="1" x14ac:dyDescent="0.25">
      <c r="B29" s="232"/>
      <c r="C29" s="562"/>
      <c r="D29" s="32"/>
      <c r="E29" s="32"/>
      <c r="F29" s="32"/>
      <c r="G29" s="32"/>
      <c r="H29" s="32"/>
      <c r="I29" s="32"/>
      <c r="J29" s="32"/>
    </row>
    <row r="30" spans="2:15" ht="12.5" x14ac:dyDescent="0.25">
      <c r="B30" s="232">
        <v>2</v>
      </c>
      <c r="C30" s="251" t="s">
        <v>43</v>
      </c>
      <c r="D30" s="252"/>
      <c r="E30" s="252"/>
      <c r="F30" s="252"/>
      <c r="G30" s="252"/>
      <c r="H30" s="252"/>
      <c r="I30" s="252"/>
      <c r="J30" s="252"/>
      <c r="K30" s="253"/>
      <c r="L30" s="254"/>
      <c r="M30" s="253"/>
      <c r="N30" s="254"/>
    </row>
    <row r="31" spans="2:15" ht="6" customHeight="1" x14ac:dyDescent="0.25">
      <c r="B31" s="232"/>
      <c r="C31" s="13"/>
      <c r="D31" s="32"/>
      <c r="E31" s="32"/>
      <c r="F31" s="32"/>
      <c r="G31" s="32"/>
      <c r="H31" s="32"/>
      <c r="I31" s="32"/>
      <c r="J31" s="32"/>
    </row>
    <row r="32" spans="2:15" ht="12.5" x14ac:dyDescent="0.25">
      <c r="B32" s="232">
        <v>3</v>
      </c>
      <c r="C32" s="251" t="s">
        <v>44</v>
      </c>
      <c r="D32" s="252"/>
      <c r="E32" s="252"/>
      <c r="F32" s="252"/>
      <c r="G32" s="252"/>
      <c r="H32" s="252"/>
      <c r="I32" s="252"/>
      <c r="J32" s="252"/>
      <c r="K32" s="253"/>
      <c r="L32" s="254"/>
      <c r="M32" s="253"/>
      <c r="N32" s="254"/>
    </row>
    <row r="33" spans="2:14" ht="12.5" x14ac:dyDescent="0.25">
      <c r="B33" s="232"/>
      <c r="C33" s="251" t="s">
        <v>45</v>
      </c>
      <c r="D33" s="252"/>
      <c r="E33" s="252"/>
      <c r="F33" s="252"/>
      <c r="G33" s="252"/>
      <c r="H33" s="252"/>
      <c r="I33" s="252"/>
      <c r="J33" s="252"/>
      <c r="K33" s="253"/>
      <c r="L33" s="254"/>
      <c r="M33" s="253"/>
      <c r="N33" s="254"/>
    </row>
    <row r="34" spans="2:14" ht="5.15" customHeight="1" x14ac:dyDescent="0.25">
      <c r="B34" s="232"/>
      <c r="C34" s="32"/>
      <c r="D34" s="32"/>
      <c r="E34" s="32"/>
      <c r="F34" s="32"/>
      <c r="G34" s="32"/>
      <c r="H34" s="32"/>
      <c r="I34" s="32"/>
      <c r="J34" s="32"/>
    </row>
    <row r="35" spans="2:14" ht="12.5" x14ac:dyDescent="0.25">
      <c r="B35" s="232">
        <v>4</v>
      </c>
      <c r="C35" s="251" t="s">
        <v>46</v>
      </c>
      <c r="D35" s="252"/>
      <c r="E35" s="252"/>
      <c r="F35" s="252"/>
      <c r="G35" s="252"/>
      <c r="H35" s="252"/>
      <c r="I35" s="252"/>
      <c r="J35" s="252"/>
      <c r="K35" s="253"/>
      <c r="L35" s="254"/>
    </row>
    <row r="36" spans="2:14" ht="12.5" x14ac:dyDescent="0.25">
      <c r="B36" s="232"/>
      <c r="C36" s="255" t="s">
        <v>47</v>
      </c>
      <c r="D36" s="252"/>
      <c r="E36" s="252"/>
      <c r="F36" s="252"/>
      <c r="G36" s="252"/>
      <c r="H36" s="252"/>
      <c r="I36" s="252"/>
      <c r="J36" s="252"/>
      <c r="K36" s="253"/>
      <c r="L36" s="254"/>
    </row>
  </sheetData>
  <pageMargins left="0.70866141732283472" right="0.70866141732283472" top="0.74803149606299213" bottom="0.74803149606299213" header="0.31496062992125984" footer="0.31496062992125984"/>
  <pageSetup paperSize="9" scale="9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0683B-3B44-4D5A-80CC-AE9806F73424}">
  <sheetPr>
    <tabColor theme="9" tint="0.79998168889431442"/>
  </sheetPr>
  <dimension ref="B1:Q114"/>
  <sheetViews>
    <sheetView showGridLines="0" zoomScale="80" zoomScaleNormal="80" workbookViewId="0">
      <selection activeCell="L36" sqref="L36"/>
    </sheetView>
  </sheetViews>
  <sheetFormatPr defaultColWidth="9.1796875" defaultRowHeight="12.5" x14ac:dyDescent="0.25"/>
  <cols>
    <col min="1" max="1" width="3.1796875" style="32" customWidth="1"/>
    <col min="2" max="2" width="66.81640625" style="32" customWidth="1"/>
    <col min="3" max="3" width="15.7265625" style="32" customWidth="1"/>
    <col min="4" max="4" width="14.1796875" style="32" customWidth="1"/>
    <col min="5" max="5" width="17.1796875" style="32" customWidth="1"/>
    <col min="6" max="6" width="14.81640625" style="32" customWidth="1"/>
    <col min="7" max="7" width="17.26953125" style="32" customWidth="1"/>
    <col min="8" max="8" width="4.81640625" style="32" customWidth="1"/>
    <col min="9" max="9" width="15.26953125" style="32" customWidth="1"/>
    <col min="10" max="10" width="7.1796875" style="32" customWidth="1"/>
    <col min="11" max="11" width="47.26953125" style="32" customWidth="1"/>
    <col min="12" max="12" width="20" style="32" customWidth="1"/>
    <col min="13" max="13" width="9.1796875" style="32"/>
    <col min="14" max="14" width="13.1796875" style="32" customWidth="1"/>
    <col min="15" max="15" width="14.54296875" style="32" customWidth="1"/>
    <col min="16" max="16384" width="9.1796875" style="32"/>
  </cols>
  <sheetData>
    <row r="1" spans="2:17" ht="15.5" x14ac:dyDescent="0.35">
      <c r="B1" s="1002" t="s">
        <v>314</v>
      </c>
      <c r="E1" s="34"/>
      <c r="F1" s="31"/>
      <c r="I1" s="12" t="s">
        <v>315</v>
      </c>
      <c r="J1" s="583"/>
      <c r="K1" s="584"/>
      <c r="L1" s="584"/>
      <c r="M1" s="584"/>
      <c r="N1" s="584"/>
      <c r="O1" s="584"/>
      <c r="P1" s="584"/>
      <c r="Q1" s="585"/>
    </row>
    <row r="2" spans="2:17" ht="14.5" x14ac:dyDescent="0.35">
      <c r="B2" s="1003"/>
      <c r="E2" s="31"/>
      <c r="F2" s="31"/>
      <c r="I2" s="66">
        <v>45351</v>
      </c>
      <c r="J2" s="586"/>
      <c r="K2" s="587"/>
      <c r="L2" s="589"/>
      <c r="M2" s="589"/>
      <c r="N2" s="589"/>
      <c r="O2" s="589"/>
      <c r="P2" s="587"/>
      <c r="Q2" s="588"/>
    </row>
    <row r="3" spans="2:17" ht="18" customHeight="1" x14ac:dyDescent="0.35">
      <c r="B3" s="15" t="s">
        <v>316</v>
      </c>
      <c r="J3" s="586"/>
      <c r="K3" s="587"/>
      <c r="L3" s="587"/>
      <c r="M3" s="587"/>
      <c r="N3" s="587"/>
      <c r="O3" s="587"/>
      <c r="P3" s="587"/>
      <c r="Q3" s="588"/>
    </row>
    <row r="4" spans="2:17" ht="18" customHeight="1" x14ac:dyDescent="0.35">
      <c r="B4" s="21" t="s">
        <v>317</v>
      </c>
      <c r="K4" s="587"/>
      <c r="L4" s="587"/>
      <c r="M4" s="587"/>
      <c r="N4" s="587"/>
      <c r="O4" s="587"/>
      <c r="P4" s="587"/>
      <c r="Q4" s="588"/>
    </row>
    <row r="5" spans="2:17" ht="16.399999999999999" customHeight="1" x14ac:dyDescent="0.35">
      <c r="B5" s="32" t="s">
        <v>318</v>
      </c>
      <c r="K5" s="590"/>
      <c r="L5" s="590"/>
      <c r="M5" s="590"/>
      <c r="N5" s="590"/>
      <c r="O5" s="590"/>
      <c r="P5" s="68"/>
      <c r="Q5" s="69"/>
    </row>
    <row r="6" spans="2:17" ht="16.399999999999999" customHeight="1" x14ac:dyDescent="0.35">
      <c r="B6" s="32" t="s">
        <v>319</v>
      </c>
      <c r="I6" s="67"/>
      <c r="J6" s="583"/>
      <c r="K6" s="590"/>
      <c r="L6" s="590"/>
      <c r="M6" s="590"/>
      <c r="N6" s="590"/>
      <c r="O6" s="590"/>
      <c r="P6" s="68"/>
      <c r="Q6" s="69"/>
    </row>
    <row r="7" spans="2:17" ht="8.5" customHeight="1" thickBot="1" x14ac:dyDescent="0.4">
      <c r="B7" s="591"/>
      <c r="C7" s="592"/>
      <c r="D7" s="592"/>
      <c r="E7" s="592"/>
      <c r="F7" s="591"/>
      <c r="G7" s="591"/>
      <c r="H7" s="592"/>
      <c r="J7" s="583"/>
      <c r="L7" s="590"/>
      <c r="M7" s="590"/>
      <c r="N7" s="590"/>
      <c r="O7" s="590"/>
      <c r="P7" s="68"/>
      <c r="Q7" s="69"/>
    </row>
    <row r="8" spans="2:17" ht="14.5" thickTop="1" x14ac:dyDescent="0.35">
      <c r="B8" s="1004" t="s">
        <v>320</v>
      </c>
      <c r="C8" s="1005"/>
      <c r="D8" s="1005"/>
      <c r="E8" s="1005"/>
      <c r="F8" s="1004"/>
      <c r="G8" s="1005"/>
      <c r="I8" s="1006"/>
      <c r="J8" s="583"/>
      <c r="L8" s="590"/>
      <c r="M8" s="590"/>
      <c r="N8" s="590"/>
      <c r="O8" s="590"/>
      <c r="P8" s="68"/>
      <c r="Q8" s="69"/>
    </row>
    <row r="9" spans="2:17" ht="13.5" x14ac:dyDescent="0.35">
      <c r="B9" s="73" t="s">
        <v>321</v>
      </c>
      <c r="C9" s="1007"/>
      <c r="D9" s="1007"/>
      <c r="E9" s="1007"/>
      <c r="F9" s="104"/>
      <c r="G9" s="1007"/>
      <c r="J9" s="583"/>
      <c r="L9" s="590"/>
      <c r="M9" s="590"/>
      <c r="N9" s="590"/>
      <c r="O9" s="590"/>
      <c r="P9" s="68"/>
      <c r="Q9" s="69"/>
    </row>
    <row r="10" spans="2:17" ht="18" customHeight="1" x14ac:dyDescent="0.35">
      <c r="B10" s="73" t="s">
        <v>322</v>
      </c>
      <c r="C10" s="1007"/>
      <c r="D10" s="1007"/>
      <c r="E10" s="1007"/>
      <c r="F10" s="104"/>
      <c r="G10" s="1007"/>
      <c r="J10" s="583"/>
      <c r="L10" s="590"/>
      <c r="M10" s="590"/>
      <c r="N10" s="590"/>
      <c r="O10" s="590"/>
      <c r="P10" s="68"/>
      <c r="Q10" s="69"/>
    </row>
    <row r="11" spans="2:17" ht="13.5" x14ac:dyDescent="0.35">
      <c r="B11" s="1007"/>
      <c r="C11" s="593">
        <v>2024</v>
      </c>
      <c r="D11" s="594"/>
      <c r="E11" s="593"/>
      <c r="F11" s="593">
        <v>2024</v>
      </c>
      <c r="G11" s="595">
        <v>2023</v>
      </c>
      <c r="J11" s="583"/>
      <c r="L11" s="590"/>
      <c r="M11" s="590"/>
      <c r="N11" s="590"/>
      <c r="O11" s="590"/>
      <c r="P11" s="68"/>
      <c r="Q11" s="69"/>
    </row>
    <row r="12" spans="2:17" ht="33" customHeight="1" x14ac:dyDescent="0.35">
      <c r="B12" s="84" t="s">
        <v>323</v>
      </c>
      <c r="C12" s="819" t="s">
        <v>324</v>
      </c>
      <c r="D12" s="820" t="s">
        <v>325</v>
      </c>
      <c r="E12" s="820" t="s">
        <v>326</v>
      </c>
      <c r="F12" s="72" t="s">
        <v>327</v>
      </c>
      <c r="G12" s="595" t="s">
        <v>327</v>
      </c>
      <c r="J12" s="583"/>
      <c r="L12" s="590"/>
      <c r="M12" s="590"/>
      <c r="N12" s="590"/>
      <c r="O12" s="590"/>
      <c r="P12" s="68"/>
      <c r="Q12" s="69"/>
    </row>
    <row r="13" spans="2:17" ht="13.5" x14ac:dyDescent="0.35">
      <c r="B13" s="73" t="s">
        <v>328</v>
      </c>
      <c r="C13" s="821">
        <v>35470</v>
      </c>
      <c r="D13" s="821">
        <v>-114.51308831602343</v>
      </c>
      <c r="E13" s="822">
        <v>-1583.2607227901799</v>
      </c>
      <c r="F13" s="823">
        <v>33772.226188893794</v>
      </c>
      <c r="G13" s="74">
        <v>32617.673884450003</v>
      </c>
      <c r="J13" s="583"/>
      <c r="L13" s="590"/>
      <c r="M13" s="590"/>
      <c r="N13" s="590"/>
      <c r="O13" s="590"/>
      <c r="P13" s="68"/>
      <c r="Q13" s="69"/>
    </row>
    <row r="14" spans="2:17" ht="13.5" x14ac:dyDescent="0.35">
      <c r="B14" s="73" t="s">
        <v>329</v>
      </c>
      <c r="C14" s="821">
        <v>61474</v>
      </c>
      <c r="D14" s="821">
        <v>-198.46567778796796</v>
      </c>
      <c r="E14" s="822">
        <v>-2743.9912509953065</v>
      </c>
      <c r="F14" s="823">
        <v>58531.543071216729</v>
      </c>
      <c r="G14" s="74">
        <v>55619.145617867958</v>
      </c>
      <c r="J14" s="583"/>
      <c r="L14" s="590"/>
      <c r="M14" s="590"/>
      <c r="N14" s="590"/>
      <c r="O14" s="590"/>
      <c r="P14" s="68"/>
      <c r="Q14" s="69"/>
    </row>
    <row r="15" spans="2:17" ht="13.5" x14ac:dyDescent="0.35">
      <c r="B15" s="73" t="s">
        <v>330</v>
      </c>
      <c r="C15" s="821">
        <v>64301</v>
      </c>
      <c r="D15" s="821">
        <v>-207.59250329316669</v>
      </c>
      <c r="E15" s="822">
        <v>-2870.1789607028859</v>
      </c>
      <c r="F15" s="823">
        <v>61223.228536003946</v>
      </c>
      <c r="G15" s="74">
        <v>59129.72362247773</v>
      </c>
      <c r="J15" s="583"/>
      <c r="L15" s="590"/>
      <c r="M15" s="590"/>
      <c r="N15" s="590"/>
      <c r="O15" s="590"/>
      <c r="P15" s="68"/>
      <c r="Q15" s="69"/>
    </row>
    <row r="16" spans="2:17" ht="13.5" x14ac:dyDescent="0.35">
      <c r="B16" s="73" t="s">
        <v>331</v>
      </c>
      <c r="C16" s="821">
        <v>71854</v>
      </c>
      <c r="D16" s="821">
        <v>-231.97697907695368</v>
      </c>
      <c r="E16" s="822">
        <v>-3207.3193114002138</v>
      </c>
      <c r="F16" s="823">
        <v>68414.70370952283</v>
      </c>
      <c r="G16" s="74">
        <v>66075.606677342716</v>
      </c>
      <c r="J16" s="583"/>
      <c r="L16" s="590"/>
      <c r="M16" s="590"/>
      <c r="N16" s="590"/>
      <c r="O16" s="590"/>
      <c r="P16" s="68"/>
      <c r="Q16" s="69"/>
    </row>
    <row r="17" spans="2:17" ht="13.5" x14ac:dyDescent="0.35">
      <c r="B17" s="73" t="s">
        <v>332</v>
      </c>
      <c r="C17" s="821">
        <v>43143</v>
      </c>
      <c r="D17" s="821">
        <v>-139.28497798754438</v>
      </c>
      <c r="E17" s="822">
        <v>-1925.7574672494145</v>
      </c>
      <c r="F17" s="823">
        <v>41077.957554763037</v>
      </c>
      <c r="G17" s="74">
        <v>39674.485183033445</v>
      </c>
      <c r="J17" s="583"/>
      <c r="L17" s="590"/>
      <c r="M17" s="590"/>
      <c r="N17" s="590"/>
      <c r="O17" s="590"/>
      <c r="P17" s="68"/>
      <c r="Q17" s="69"/>
    </row>
    <row r="18" spans="2:17" ht="13.5" x14ac:dyDescent="0.35">
      <c r="B18" s="73" t="s">
        <v>333</v>
      </c>
      <c r="C18" s="821">
        <v>61141</v>
      </c>
      <c r="D18" s="821">
        <v>-197.39060424950628</v>
      </c>
      <c r="E18" s="822">
        <v>-2729.1272583060163</v>
      </c>
      <c r="F18" s="823">
        <v>58214.482137444473</v>
      </c>
      <c r="G18" s="74">
        <v>56224.029211192537</v>
      </c>
      <c r="J18" s="583"/>
      <c r="L18" s="590"/>
      <c r="M18" s="590"/>
      <c r="N18" s="590"/>
      <c r="O18" s="590"/>
      <c r="P18" s="68"/>
      <c r="Q18" s="69"/>
    </row>
    <row r="19" spans="2:17" ht="13.5" x14ac:dyDescent="0.35">
      <c r="B19" s="73" t="s">
        <v>334</v>
      </c>
      <c r="C19" s="821">
        <v>48573</v>
      </c>
      <c r="D19" s="821">
        <v>-156.81545640750511</v>
      </c>
      <c r="E19" s="822">
        <v>-2168.1342849756811</v>
      </c>
      <c r="F19" s="823">
        <v>46248.050258616808</v>
      </c>
      <c r="G19" s="74">
        <v>44666.85157268108</v>
      </c>
      <c r="J19" s="583"/>
      <c r="L19" s="590"/>
      <c r="M19" s="590"/>
      <c r="N19" s="590"/>
      <c r="O19" s="590"/>
      <c r="P19" s="68"/>
      <c r="Q19" s="69"/>
    </row>
    <row r="20" spans="2:17" ht="13.5" x14ac:dyDescent="0.35">
      <c r="B20" s="73" t="s">
        <v>335</v>
      </c>
      <c r="C20" s="821">
        <v>171391</v>
      </c>
      <c r="D20" s="821">
        <v>-553.32711360506266</v>
      </c>
      <c r="E20" s="822">
        <v>-7650.3140270575623</v>
      </c>
      <c r="F20" s="823">
        <v>163187.35885933737</v>
      </c>
      <c r="G20" s="74">
        <v>157608.81356881862</v>
      </c>
      <c r="J20" s="583"/>
      <c r="L20" s="590"/>
      <c r="M20" s="590"/>
      <c r="N20" s="590"/>
      <c r="O20" s="590"/>
      <c r="P20" s="68"/>
      <c r="Q20" s="69"/>
    </row>
    <row r="21" spans="2:17" ht="13.5" x14ac:dyDescent="0.35">
      <c r="B21" s="75" t="s">
        <v>336</v>
      </c>
      <c r="C21" s="824">
        <v>124875</v>
      </c>
      <c r="D21" s="824">
        <v>-403.15257692313014</v>
      </c>
      <c r="E21" s="825">
        <v>-5573.9972584838943</v>
      </c>
      <c r="F21" s="826">
        <v>118897.85016459298</v>
      </c>
      <c r="G21" s="76">
        <v>114833.7633665718</v>
      </c>
      <c r="J21" s="583"/>
      <c r="L21" s="590"/>
      <c r="M21" s="590"/>
      <c r="N21" s="590"/>
      <c r="O21" s="590"/>
      <c r="P21" s="68"/>
      <c r="Q21" s="69"/>
    </row>
    <row r="22" spans="2:17" ht="17.5" customHeight="1" thickBot="1" x14ac:dyDescent="0.4">
      <c r="B22" s="591"/>
      <c r="C22" s="592"/>
      <c r="D22" s="592"/>
      <c r="E22" s="592"/>
      <c r="F22" s="591"/>
      <c r="G22" s="591"/>
      <c r="H22" s="245"/>
      <c r="J22" s="583"/>
      <c r="L22" s="590"/>
      <c r="M22" s="590"/>
      <c r="N22" s="590"/>
      <c r="O22" s="590"/>
      <c r="P22" s="68"/>
      <c r="Q22" s="69"/>
    </row>
    <row r="23" spans="2:17" ht="14.5" thickTop="1" x14ac:dyDescent="0.35">
      <c r="B23" s="1004" t="s">
        <v>337</v>
      </c>
      <c r="C23" s="1005"/>
      <c r="D23" s="1005"/>
      <c r="E23" s="1005"/>
      <c r="F23" s="1004"/>
      <c r="G23" s="1005"/>
      <c r="H23" s="1008"/>
      <c r="J23" s="583"/>
      <c r="L23" s="590"/>
      <c r="M23" s="590"/>
      <c r="N23" s="590"/>
      <c r="O23" s="590"/>
      <c r="P23" s="68"/>
      <c r="Q23" s="69"/>
    </row>
    <row r="24" spans="2:17" ht="13.5" x14ac:dyDescent="0.35">
      <c r="B24" s="73" t="str">
        <f>+B9</f>
        <v>Bruttobelopp enligt BP 2024</v>
      </c>
      <c r="C24" s="1007"/>
      <c r="D24" s="1007"/>
      <c r="E24" s="1007"/>
      <c r="F24" s="104"/>
      <c r="G24" s="1007"/>
      <c r="J24" s="583"/>
      <c r="L24" s="590"/>
      <c r="M24" s="590"/>
      <c r="N24" s="590"/>
      <c r="O24" s="590"/>
      <c r="P24" s="68"/>
      <c r="Q24" s="69"/>
    </row>
    <row r="25" spans="2:17" ht="13.5" x14ac:dyDescent="0.35">
      <c r="B25" s="73" t="s">
        <v>338</v>
      </c>
      <c r="C25" s="1007"/>
      <c r="D25" s="1007"/>
      <c r="E25" s="1007"/>
      <c r="F25" s="104"/>
      <c r="G25" s="1009"/>
      <c r="J25" s="583"/>
      <c r="L25" s="590"/>
      <c r="M25" s="590"/>
      <c r="N25" s="590"/>
      <c r="O25" s="590"/>
      <c r="P25" s="68"/>
      <c r="Q25" s="69"/>
    </row>
    <row r="26" spans="2:17" ht="13.5" x14ac:dyDescent="0.35">
      <c r="B26" s="1007"/>
      <c r="C26" s="593">
        <f>+C11</f>
        <v>2024</v>
      </c>
      <c r="D26" s="594"/>
      <c r="E26" s="593"/>
      <c r="F26" s="593">
        <f>+F11</f>
        <v>2024</v>
      </c>
      <c r="G26" s="595">
        <f>+G11</f>
        <v>2023</v>
      </c>
      <c r="J26" s="583"/>
      <c r="L26" s="590"/>
      <c r="M26" s="590"/>
      <c r="N26" s="590"/>
      <c r="O26" s="590"/>
      <c r="P26" s="68"/>
      <c r="Q26" s="69"/>
    </row>
    <row r="27" spans="2:17" ht="28.5" customHeight="1" x14ac:dyDescent="0.35">
      <c r="B27" s="84" t="s">
        <v>323</v>
      </c>
      <c r="C27" s="819" t="s">
        <v>339</v>
      </c>
      <c r="D27" s="820" t="s">
        <v>325</v>
      </c>
      <c r="E27" s="820" t="s">
        <v>326</v>
      </c>
      <c r="F27" s="72" t="s">
        <v>340</v>
      </c>
      <c r="G27" s="595" t="s">
        <v>340</v>
      </c>
      <c r="J27" s="583"/>
      <c r="L27" s="590"/>
      <c r="M27" s="590"/>
      <c r="N27" s="590"/>
      <c r="O27" s="590"/>
      <c r="P27" s="68"/>
      <c r="Q27" s="69"/>
    </row>
    <row r="28" spans="2:17" ht="13.5" x14ac:dyDescent="0.35">
      <c r="B28" s="73" t="s">
        <v>328</v>
      </c>
      <c r="C28" s="821">
        <v>23113</v>
      </c>
      <c r="D28" s="821">
        <v>0</v>
      </c>
      <c r="E28" s="822">
        <v>-402.69083615189152</v>
      </c>
      <c r="F28" s="823">
        <v>22710.309163848109</v>
      </c>
      <c r="G28" s="74">
        <v>21939.188631730296</v>
      </c>
      <c r="J28" s="583"/>
      <c r="L28" s="590"/>
      <c r="M28" s="590"/>
      <c r="N28" s="590"/>
      <c r="O28" s="590"/>
      <c r="P28" s="68"/>
      <c r="Q28" s="69"/>
    </row>
    <row r="29" spans="2:17" ht="13.5" x14ac:dyDescent="0.35">
      <c r="B29" s="73" t="s">
        <v>329</v>
      </c>
      <c r="C29" s="821">
        <v>51006</v>
      </c>
      <c r="D29" s="821">
        <v>0</v>
      </c>
      <c r="E29" s="822">
        <v>-888.6621723170241</v>
      </c>
      <c r="F29" s="823">
        <v>50117.337827682975</v>
      </c>
      <c r="G29" s="74">
        <v>48416.167215587288</v>
      </c>
      <c r="J29" s="583"/>
      <c r="L29" s="590"/>
      <c r="M29" s="590"/>
      <c r="N29" s="590"/>
      <c r="O29" s="590"/>
      <c r="P29" s="68"/>
      <c r="Q29" s="69"/>
    </row>
    <row r="30" spans="2:17" ht="13.5" x14ac:dyDescent="0.35">
      <c r="B30" s="73" t="s">
        <v>330</v>
      </c>
      <c r="C30" s="821">
        <v>55692</v>
      </c>
      <c r="D30" s="821">
        <v>0</v>
      </c>
      <c r="E30" s="822">
        <v>-970.30493864799644</v>
      </c>
      <c r="F30" s="823">
        <v>54721.695061352002</v>
      </c>
      <c r="G30" s="74">
        <v>52863.353872690925</v>
      </c>
      <c r="J30" s="583"/>
      <c r="L30" s="590"/>
      <c r="M30" s="590"/>
      <c r="N30" s="590"/>
      <c r="O30" s="590"/>
      <c r="P30" s="68"/>
      <c r="Q30" s="69"/>
    </row>
    <row r="31" spans="2:17" ht="13.5" x14ac:dyDescent="0.35">
      <c r="B31" s="73" t="s">
        <v>331</v>
      </c>
      <c r="C31" s="821">
        <v>87400</v>
      </c>
      <c r="D31" s="821">
        <v>0</v>
      </c>
      <c r="E31" s="822">
        <v>-1522.7438705349941</v>
      </c>
      <c r="F31" s="823">
        <v>85877.256129465008</v>
      </c>
      <c r="G31" s="74">
        <v>82962.024696160428</v>
      </c>
      <c r="J31" s="583"/>
      <c r="L31" s="590"/>
      <c r="M31" s="590"/>
      <c r="N31" s="590"/>
      <c r="O31" s="590"/>
      <c r="P31" s="68"/>
      <c r="Q31" s="69"/>
    </row>
    <row r="32" spans="2:17" ht="13.5" x14ac:dyDescent="0.35">
      <c r="B32" s="73" t="s">
        <v>332</v>
      </c>
      <c r="C32" s="821">
        <v>45196</v>
      </c>
      <c r="D32" s="821">
        <v>0</v>
      </c>
      <c r="E32" s="822">
        <v>-787.4362925938168</v>
      </c>
      <c r="F32" s="823">
        <v>44408.563707406181</v>
      </c>
      <c r="G32" s="74">
        <v>42900.514008360777</v>
      </c>
      <c r="J32" s="583"/>
      <c r="L32" s="590"/>
      <c r="M32" s="590"/>
      <c r="N32" s="590"/>
      <c r="O32" s="590"/>
      <c r="P32" s="68"/>
      <c r="Q32" s="69"/>
    </row>
    <row r="33" spans="2:17" ht="13.5" x14ac:dyDescent="0.35">
      <c r="B33" s="73" t="s">
        <v>333</v>
      </c>
      <c r="C33" s="821">
        <v>59320</v>
      </c>
      <c r="D33" s="821">
        <v>0</v>
      </c>
      <c r="E33" s="822">
        <v>-1033.5144897040716</v>
      </c>
      <c r="F33" s="823">
        <v>58286.485510295926</v>
      </c>
      <c r="G33" s="74">
        <v>56306.800162544918</v>
      </c>
      <c r="J33" s="583"/>
      <c r="L33" s="590"/>
      <c r="M33" s="590"/>
      <c r="N33" s="590"/>
      <c r="O33" s="590"/>
      <c r="P33" s="68"/>
      <c r="Q33" s="69"/>
    </row>
    <row r="34" spans="2:17" ht="13.5" x14ac:dyDescent="0.35">
      <c r="B34" s="73" t="s">
        <v>334</v>
      </c>
      <c r="C34" s="821">
        <v>39457</v>
      </c>
      <c r="D34" s="821">
        <v>0</v>
      </c>
      <c r="E34" s="822">
        <v>-687.44742448168495</v>
      </c>
      <c r="F34" s="823">
        <v>38769.552575518312</v>
      </c>
      <c r="G34" s="74">
        <v>37452.560985294484</v>
      </c>
      <c r="J34" s="583"/>
      <c r="L34" s="590"/>
      <c r="M34" s="590"/>
      <c r="N34" s="590"/>
      <c r="O34" s="590"/>
      <c r="P34" s="68"/>
      <c r="Q34" s="69"/>
    </row>
    <row r="35" spans="2:17" ht="13.5" x14ac:dyDescent="0.35">
      <c r="B35" s="73" t="s">
        <v>335</v>
      </c>
      <c r="C35" s="821">
        <v>104423</v>
      </c>
      <c r="D35" s="821">
        <v>0</v>
      </c>
      <c r="E35" s="822">
        <v>-1819.3304713143671</v>
      </c>
      <c r="F35" s="823">
        <v>102603.66952868563</v>
      </c>
      <c r="G35" s="74">
        <v>99119.671516170216</v>
      </c>
      <c r="J35" s="583"/>
      <c r="L35" s="590"/>
      <c r="M35" s="590"/>
      <c r="N35" s="590"/>
      <c r="O35" s="590"/>
      <c r="P35" s="68"/>
      <c r="Q35" s="69"/>
    </row>
    <row r="36" spans="2:17" ht="13.5" x14ac:dyDescent="0.35">
      <c r="B36" s="75" t="s">
        <v>336</v>
      </c>
      <c r="C36" s="824">
        <v>57787</v>
      </c>
      <c r="D36" s="824">
        <v>0</v>
      </c>
      <c r="E36" s="825">
        <v>-1006.8054925240928</v>
      </c>
      <c r="F36" s="826">
        <v>56780.194507475906</v>
      </c>
      <c r="G36" s="76">
        <v>54852.93715547039</v>
      </c>
      <c r="J36" s="583"/>
      <c r="L36" s="590"/>
      <c r="M36" s="590"/>
      <c r="N36" s="590"/>
      <c r="O36" s="590"/>
      <c r="P36" s="68"/>
      <c r="Q36" s="69"/>
    </row>
    <row r="37" spans="2:17" ht="13.5" x14ac:dyDescent="0.35">
      <c r="B37" s="97" t="s">
        <v>341</v>
      </c>
      <c r="C37" s="104"/>
      <c r="D37" s="104"/>
      <c r="E37" s="104"/>
      <c r="F37" s="104"/>
      <c r="G37" s="104"/>
      <c r="H37" s="104"/>
      <c r="I37" s="1008"/>
      <c r="J37" s="583"/>
      <c r="L37" s="590"/>
      <c r="M37" s="590"/>
      <c r="N37" s="590"/>
      <c r="O37" s="590"/>
      <c r="P37" s="68"/>
      <c r="Q37" s="69"/>
    </row>
    <row r="38" spans="2:17" ht="13.5" x14ac:dyDescent="0.35">
      <c r="B38" s="97" t="s">
        <v>342</v>
      </c>
      <c r="C38" s="104"/>
      <c r="D38" s="104"/>
      <c r="E38" s="104"/>
      <c r="F38" s="104"/>
      <c r="G38" s="104"/>
      <c r="H38" s="104"/>
      <c r="I38" s="1008"/>
      <c r="J38" s="583"/>
      <c r="L38" s="590"/>
      <c r="M38" s="590"/>
      <c r="N38" s="590"/>
      <c r="O38" s="590"/>
      <c r="P38" s="68"/>
      <c r="Q38" s="69"/>
    </row>
    <row r="39" spans="2:17" ht="13.5" x14ac:dyDescent="0.35">
      <c r="B39" s="97" t="s">
        <v>343</v>
      </c>
      <c r="C39" s="104"/>
      <c r="D39" s="104"/>
      <c r="E39" s="104"/>
      <c r="F39" s="104"/>
      <c r="G39" s="104"/>
      <c r="H39" s="104"/>
      <c r="I39" s="1008"/>
      <c r="J39" s="583"/>
      <c r="L39" s="590"/>
      <c r="M39" s="590"/>
      <c r="N39" s="590"/>
      <c r="O39" s="590"/>
      <c r="P39" s="68"/>
      <c r="Q39" s="69"/>
    </row>
    <row r="40" spans="2:17" ht="12.65" customHeight="1" x14ac:dyDescent="0.35">
      <c r="B40" s="97" t="s">
        <v>344</v>
      </c>
      <c r="C40" s="104"/>
      <c r="D40" s="104"/>
      <c r="E40" s="104"/>
      <c r="F40" s="104"/>
      <c r="G40" s="104"/>
      <c r="H40" s="104"/>
      <c r="I40" s="1008"/>
      <c r="J40" s="583"/>
      <c r="L40" s="590"/>
      <c r="M40" s="590"/>
      <c r="N40" s="590"/>
      <c r="O40" s="590"/>
      <c r="P40" s="68"/>
      <c r="Q40" s="69"/>
    </row>
    <row r="41" spans="2:17" ht="2.5" customHeight="1" x14ac:dyDescent="0.35">
      <c r="B41" s="12"/>
      <c r="J41" s="583"/>
      <c r="L41" s="590"/>
      <c r="M41" s="590"/>
      <c r="N41" s="590"/>
      <c r="O41" s="590"/>
      <c r="P41" s="68"/>
      <c r="Q41" s="69"/>
    </row>
    <row r="42" spans="2:17" ht="13.5" x14ac:dyDescent="0.35">
      <c r="F42" s="31"/>
      <c r="G42" s="34"/>
      <c r="H42" s="31"/>
      <c r="I42" s="17" t="s">
        <v>345</v>
      </c>
      <c r="L42" s="590"/>
      <c r="M42" s="590"/>
    </row>
    <row r="43" spans="2:17" ht="14.5" x14ac:dyDescent="0.35">
      <c r="B43" s="15" t="s">
        <v>346</v>
      </c>
      <c r="F43" s="31"/>
      <c r="G43" s="31"/>
      <c r="H43" s="31"/>
      <c r="I43" s="596">
        <f>+I2</f>
        <v>45351</v>
      </c>
      <c r="L43" s="590"/>
      <c r="M43" s="590"/>
    </row>
    <row r="44" spans="2:17" ht="18" x14ac:dyDescent="0.4">
      <c r="B44" s="32" t="s">
        <v>347</v>
      </c>
      <c r="F44" s="78"/>
      <c r="G44" s="31"/>
      <c r="H44" s="31"/>
      <c r="L44" s="590"/>
      <c r="M44" s="590"/>
    </row>
    <row r="45" spans="2:17" ht="14.15" customHeight="1" thickBot="1" x14ac:dyDescent="0.5">
      <c r="B45" s="12"/>
      <c r="C45" s="597"/>
      <c r="D45" s="597"/>
      <c r="E45" s="17"/>
      <c r="F45" s="17"/>
      <c r="G45" s="598"/>
      <c r="I45" s="77"/>
      <c r="L45" s="590"/>
      <c r="M45" s="590"/>
    </row>
    <row r="46" spans="2:17" ht="18.5" x14ac:dyDescent="0.45">
      <c r="B46" s="1402" t="s">
        <v>348</v>
      </c>
      <c r="C46" s="1402"/>
      <c r="D46" s="1402"/>
      <c r="E46" s="1402"/>
      <c r="F46" s="1402"/>
      <c r="G46" s="598"/>
      <c r="I46" s="250" t="s">
        <v>349</v>
      </c>
      <c r="K46" s="828"/>
      <c r="L46" s="590"/>
      <c r="M46" s="590"/>
    </row>
    <row r="47" spans="2:17" ht="18.5" x14ac:dyDescent="0.45">
      <c r="B47" s="600"/>
      <c r="C47" s="819" t="s">
        <v>350</v>
      </c>
      <c r="D47" s="819" t="str">
        <f>+C47</f>
        <v>Budget 2024</v>
      </c>
      <c r="E47" s="593" t="s">
        <v>351</v>
      </c>
      <c r="F47" s="593" t="str">
        <f>+E47</f>
        <v>Prognos 2024</v>
      </c>
      <c r="G47" s="598"/>
      <c r="I47" s="1224" t="s">
        <v>352</v>
      </c>
      <c r="K47" s="828"/>
      <c r="L47" s="590"/>
      <c r="M47" s="590"/>
    </row>
    <row r="48" spans="2:17" ht="18.5" x14ac:dyDescent="0.45">
      <c r="B48" s="84" t="s">
        <v>353</v>
      </c>
      <c r="C48" s="819" t="s">
        <v>354</v>
      </c>
      <c r="D48" s="827" t="s">
        <v>355</v>
      </c>
      <c r="E48" s="593" t="s">
        <v>354</v>
      </c>
      <c r="F48" s="593" t="s">
        <v>355</v>
      </c>
      <c r="G48" s="598"/>
      <c r="K48" s="828"/>
      <c r="L48" s="590"/>
      <c r="M48" s="590"/>
    </row>
    <row r="49" spans="2:13" s="23" customFormat="1" ht="18" customHeight="1" x14ac:dyDescent="0.35">
      <c r="B49" s="601" t="s">
        <v>356</v>
      </c>
      <c r="C49" s="828">
        <v>58054</v>
      </c>
      <c r="D49" s="829">
        <v>58054</v>
      </c>
      <c r="E49" s="602">
        <v>58655</v>
      </c>
      <c r="F49" s="602">
        <v>58655</v>
      </c>
      <c r="G49" s="1010"/>
      <c r="L49" s="590"/>
      <c r="M49" s="590"/>
    </row>
    <row r="50" spans="2:13" s="23" customFormat="1" ht="18" customHeight="1" x14ac:dyDescent="0.35">
      <c r="B50" s="601" t="s">
        <v>357</v>
      </c>
      <c r="C50" s="828">
        <v>91433</v>
      </c>
      <c r="D50" s="829">
        <v>91433</v>
      </c>
      <c r="E50" s="602">
        <v>95859</v>
      </c>
      <c r="F50" s="602">
        <v>95859</v>
      </c>
      <c r="G50" s="1010"/>
      <c r="L50" s="590"/>
      <c r="M50" s="590"/>
    </row>
    <row r="51" spans="2:13" s="23" customFormat="1" ht="18" customHeight="1" x14ac:dyDescent="0.35">
      <c r="B51" s="601" t="s">
        <v>358</v>
      </c>
      <c r="C51" s="828">
        <v>119512</v>
      </c>
      <c r="D51" s="829">
        <v>119512</v>
      </c>
      <c r="E51" s="602">
        <v>122212</v>
      </c>
      <c r="F51" s="602">
        <v>122212</v>
      </c>
      <c r="G51" s="1010"/>
      <c r="L51" s="590"/>
      <c r="M51" s="590"/>
    </row>
    <row r="52" spans="2:13" s="23" customFormat="1" ht="18" customHeight="1" x14ac:dyDescent="0.45">
      <c r="B52" s="601" t="s">
        <v>359</v>
      </c>
      <c r="C52" s="828">
        <v>71616</v>
      </c>
      <c r="D52" s="829">
        <v>71616</v>
      </c>
      <c r="E52" s="602">
        <v>71616</v>
      </c>
      <c r="F52" s="602">
        <v>71616</v>
      </c>
      <c r="G52" s="1011"/>
    </row>
    <row r="53" spans="2:13" s="23" customFormat="1" ht="18" customHeight="1" x14ac:dyDescent="0.45">
      <c r="B53" s="601" t="s">
        <v>360</v>
      </c>
      <c r="C53" s="828">
        <v>72251</v>
      </c>
      <c r="D53" s="829">
        <v>72251</v>
      </c>
      <c r="E53" s="602">
        <v>67751</v>
      </c>
      <c r="F53" s="602">
        <v>67751</v>
      </c>
      <c r="G53" s="1011"/>
    </row>
    <row r="54" spans="2:13" ht="18" customHeight="1" x14ac:dyDescent="0.45">
      <c r="B54" s="79" t="s">
        <v>361</v>
      </c>
      <c r="C54" s="830">
        <f>SUM(C49:C53)</f>
        <v>412866</v>
      </c>
      <c r="D54" s="831">
        <f>SUM(D49:D53)</f>
        <v>412866</v>
      </c>
      <c r="E54" s="80">
        <f>SUM(E49:E53)</f>
        <v>416093</v>
      </c>
      <c r="F54" s="80">
        <f>SUM(F49:F53)</f>
        <v>416093</v>
      </c>
      <c r="G54" s="1011"/>
      <c r="I54" s="573"/>
    </row>
    <row r="55" spans="2:13" ht="18.5" x14ac:dyDescent="0.45">
      <c r="B55" s="22"/>
      <c r="C55" s="603"/>
      <c r="D55" s="603"/>
      <c r="E55" s="573"/>
      <c r="F55" s="573"/>
      <c r="G55" s="1012"/>
      <c r="H55" s="598"/>
      <c r="J55" s="604"/>
      <c r="K55" s="598"/>
      <c r="L55" s="598"/>
    </row>
    <row r="56" spans="2:13" ht="18.5" x14ac:dyDescent="0.45">
      <c r="B56" s="234" t="str">
        <f>+B46</f>
        <v>Anslag utbildning på grund- och avancerad nivå , netto (tkr)</v>
      </c>
      <c r="C56" s="832"/>
      <c r="D56" s="832"/>
      <c r="E56" s="234"/>
      <c r="F56" s="234"/>
      <c r="G56" s="1012"/>
      <c r="I56" s="165" t="s">
        <v>362</v>
      </c>
      <c r="J56" s="605"/>
      <c r="K56" s="604"/>
      <c r="L56" s="605"/>
    </row>
    <row r="57" spans="2:13" ht="18.5" x14ac:dyDescent="0.45">
      <c r="B57" s="607"/>
      <c r="C57" s="819" t="str">
        <f>+C47</f>
        <v>Budget 2024</v>
      </c>
      <c r="D57" s="819" t="str">
        <f>+D47</f>
        <v>Budget 2024</v>
      </c>
      <c r="E57" s="593" t="str">
        <f>+E47</f>
        <v>Prognos 2024</v>
      </c>
      <c r="F57" s="593" t="str">
        <f>+E57</f>
        <v>Prognos 2024</v>
      </c>
      <c r="G57" s="1012"/>
      <c r="I57" s="1027" t="s">
        <v>363</v>
      </c>
      <c r="J57" s="605"/>
      <c r="K57" s="604"/>
      <c r="L57" s="606"/>
    </row>
    <row r="58" spans="2:13" ht="18.5" x14ac:dyDescent="0.45">
      <c r="B58" s="84" t="s">
        <v>364</v>
      </c>
      <c r="C58" s="819" t="s">
        <v>354</v>
      </c>
      <c r="D58" s="829" t="s">
        <v>355</v>
      </c>
      <c r="E58" s="593" t="s">
        <v>354</v>
      </c>
      <c r="F58" s="593" t="s">
        <v>355</v>
      </c>
      <c r="H58" s="1013"/>
      <c r="I58" s="606"/>
      <c r="J58" s="606"/>
      <c r="K58" s="606"/>
      <c r="L58" s="606"/>
    </row>
    <row r="59" spans="2:13" ht="16.399999999999999" customHeight="1" x14ac:dyDescent="0.45">
      <c r="B59" s="52" t="s">
        <v>365</v>
      </c>
      <c r="C59" s="828"/>
      <c r="D59" s="829">
        <v>3360</v>
      </c>
      <c r="E59" s="602"/>
      <c r="F59" s="602">
        <v>880</v>
      </c>
      <c r="G59" s="31"/>
      <c r="J59" s="605"/>
      <c r="K59" s="604"/>
    </row>
    <row r="60" spans="2:13" ht="16.399999999999999" customHeight="1" x14ac:dyDescent="0.45">
      <c r="B60" s="840" t="s">
        <v>366</v>
      </c>
      <c r="C60" s="828">
        <v>39299</v>
      </c>
      <c r="D60" s="829">
        <v>39091</v>
      </c>
      <c r="E60" s="602">
        <v>38699</v>
      </c>
      <c r="F60" s="602">
        <v>39091</v>
      </c>
      <c r="G60" s="31"/>
      <c r="H60" s="1013"/>
      <c r="I60" s="606"/>
      <c r="J60" s="606"/>
      <c r="K60" s="606"/>
    </row>
    <row r="61" spans="2:13" ht="16.399999999999999" customHeight="1" x14ac:dyDescent="0.25">
      <c r="B61" s="840" t="s">
        <v>367</v>
      </c>
      <c r="C61" s="828">
        <v>47200</v>
      </c>
      <c r="D61" s="829">
        <v>44317</v>
      </c>
      <c r="E61" s="602">
        <v>46600</v>
      </c>
      <c r="F61" s="602">
        <v>44317</v>
      </c>
      <c r="G61" s="31"/>
    </row>
    <row r="62" spans="2:13" ht="16.399999999999999" customHeight="1" x14ac:dyDescent="0.25">
      <c r="B62" s="840" t="s">
        <v>368</v>
      </c>
      <c r="C62" s="828">
        <v>76614</v>
      </c>
      <c r="D62" s="829">
        <v>75886</v>
      </c>
      <c r="E62" s="602">
        <v>76015</v>
      </c>
      <c r="F62" s="602">
        <v>75887</v>
      </c>
      <c r="G62" s="31"/>
    </row>
    <row r="63" spans="2:13" ht="16.399999999999999" customHeight="1" x14ac:dyDescent="0.25">
      <c r="B63" s="840" t="s">
        <v>369</v>
      </c>
      <c r="C63" s="828">
        <v>61156</v>
      </c>
      <c r="D63" s="829">
        <v>61615</v>
      </c>
      <c r="E63" s="602">
        <v>60476</v>
      </c>
      <c r="F63" s="602">
        <v>61615</v>
      </c>
      <c r="G63" s="31"/>
    </row>
    <row r="64" spans="2:13" s="12" customFormat="1" ht="16.399999999999999" customHeight="1" x14ac:dyDescent="0.3">
      <c r="B64" s="84" t="s">
        <v>370</v>
      </c>
      <c r="C64" s="833">
        <f>SUM(C60:C63)</f>
        <v>224269</v>
      </c>
      <c r="D64" s="829">
        <f>SUM(D59:D63)</f>
        <v>224269</v>
      </c>
      <c r="E64" s="833">
        <f>SUM(E59:E63)</f>
        <v>221790</v>
      </c>
      <c r="F64" s="833">
        <f>SUM(F59:F63)</f>
        <v>221790</v>
      </c>
    </row>
    <row r="65" spans="2:10" ht="6" customHeight="1" x14ac:dyDescent="0.3">
      <c r="B65" s="81"/>
      <c r="C65" s="82"/>
      <c r="D65" s="1014"/>
      <c r="E65" s="83"/>
      <c r="F65" s="82"/>
    </row>
    <row r="67" spans="2:10" ht="13" x14ac:dyDescent="0.3">
      <c r="G67" s="12"/>
    </row>
    <row r="68" spans="2:10" ht="14" x14ac:dyDescent="0.3">
      <c r="B68" s="15" t="s">
        <v>371</v>
      </c>
      <c r="F68" s="12"/>
      <c r="I68" s="17" t="s">
        <v>372</v>
      </c>
    </row>
    <row r="69" spans="2:10" ht="15.5" x14ac:dyDescent="0.35">
      <c r="B69" s="65"/>
      <c r="F69" s="12"/>
      <c r="I69" s="599">
        <f>+I2</f>
        <v>45351</v>
      </c>
    </row>
    <row r="70" spans="2:10" ht="13" x14ac:dyDescent="0.3">
      <c r="B70" s="12"/>
      <c r="I70" s="250"/>
      <c r="J70" s="31"/>
    </row>
    <row r="71" spans="2:10" ht="13" x14ac:dyDescent="0.3">
      <c r="B71" s="12"/>
      <c r="I71" s="250"/>
      <c r="J71" s="31"/>
    </row>
    <row r="72" spans="2:10" ht="17.5" customHeight="1" x14ac:dyDescent="0.25">
      <c r="B72" s="32" t="s">
        <v>373</v>
      </c>
    </row>
    <row r="73" spans="2:10" ht="13" thickBot="1" x14ac:dyDescent="0.3"/>
    <row r="74" spans="2:10" ht="13" x14ac:dyDescent="0.25">
      <c r="B74" s="1015" t="s">
        <v>374</v>
      </c>
      <c r="C74" s="1015"/>
      <c r="D74" s="524"/>
      <c r="E74" s="1015"/>
      <c r="F74" s="1015"/>
      <c r="G74" s="1015"/>
      <c r="H74" s="1016"/>
      <c r="I74" s="1015"/>
      <c r="J74" s="1015"/>
    </row>
    <row r="75" spans="2:10" x14ac:dyDescent="0.25">
      <c r="B75" s="1160" t="s">
        <v>375</v>
      </c>
      <c r="C75" s="1161" t="s">
        <v>376</v>
      </c>
      <c r="D75" s="1162"/>
      <c r="E75" s="1403" t="s">
        <v>377</v>
      </c>
      <c r="F75" s="1404"/>
      <c r="G75" s="1405" t="s">
        <v>378</v>
      </c>
      <c r="H75" s="1405"/>
      <c r="I75" s="1405"/>
      <c r="J75" s="1405"/>
    </row>
    <row r="76" spans="2:10" ht="31.5" x14ac:dyDescent="0.25">
      <c r="B76" s="1160"/>
      <c r="C76" s="1163"/>
      <c r="D76" s="1164" t="s">
        <v>379</v>
      </c>
      <c r="E76" s="1165" t="s">
        <v>326</v>
      </c>
      <c r="F76" s="1166" t="s">
        <v>325</v>
      </c>
      <c r="G76" s="1167" t="s">
        <v>353</v>
      </c>
      <c r="H76" s="1017" t="s">
        <v>380</v>
      </c>
      <c r="I76" s="1167" t="s">
        <v>364</v>
      </c>
      <c r="J76" s="1018" t="s">
        <v>380</v>
      </c>
    </row>
    <row r="77" spans="2:10" x14ac:dyDescent="0.25">
      <c r="B77" s="518" t="s">
        <v>381</v>
      </c>
      <c r="C77" s="1174">
        <v>650627</v>
      </c>
      <c r="D77" s="1164"/>
      <c r="E77" s="1165"/>
      <c r="F77" s="1166"/>
      <c r="G77" s="1167"/>
      <c r="H77" s="1017"/>
      <c r="I77" s="1167"/>
      <c r="J77" s="1018"/>
    </row>
    <row r="78" spans="2:10" x14ac:dyDescent="0.25">
      <c r="B78" s="518" t="s">
        <v>382</v>
      </c>
      <c r="C78" s="1174">
        <v>10655</v>
      </c>
      <c r="D78" s="1164"/>
      <c r="E78" s="1165"/>
      <c r="F78" s="1166"/>
      <c r="G78" s="1167"/>
      <c r="H78" s="1017"/>
      <c r="I78" s="1167"/>
      <c r="J78" s="1018"/>
    </row>
    <row r="79" spans="2:10" x14ac:dyDescent="0.25">
      <c r="B79" s="608" t="s">
        <v>383</v>
      </c>
      <c r="C79" s="1168">
        <f>+C77+C78</f>
        <v>661282</v>
      </c>
      <c r="D79" s="1164"/>
      <c r="E79" s="1165"/>
      <c r="F79" s="1166"/>
      <c r="G79" s="1167"/>
      <c r="H79" s="1017"/>
      <c r="I79" s="1167"/>
      <c r="J79" s="1018"/>
    </row>
    <row r="80" spans="2:10" x14ac:dyDescent="0.25">
      <c r="B80" s="1160"/>
      <c r="C80" s="1163"/>
      <c r="D80" s="1164"/>
      <c r="E80" s="1165"/>
      <c r="F80" s="1166"/>
      <c r="G80" s="1167"/>
      <c r="H80" s="1017"/>
      <c r="I80" s="1167"/>
      <c r="J80" s="1018"/>
    </row>
    <row r="81" spans="2:12" x14ac:dyDescent="0.25">
      <c r="B81" s="608" t="s">
        <v>384</v>
      </c>
      <c r="C81" s="1168">
        <v>661282</v>
      </c>
      <c r="D81" s="1169"/>
      <c r="E81" s="1169">
        <v>22139.261184732037</v>
      </c>
      <c r="F81" s="1168">
        <v>1259.5554944</v>
      </c>
      <c r="G81" s="1170"/>
      <c r="H81" s="1019"/>
      <c r="I81" s="1171"/>
      <c r="J81" s="1020"/>
    </row>
    <row r="82" spans="2:12" x14ac:dyDescent="0.25">
      <c r="B82" s="518" t="s">
        <v>385</v>
      </c>
      <c r="C82" s="1172"/>
      <c r="D82" s="1173"/>
      <c r="E82" s="1173"/>
      <c r="F82" s="1174"/>
      <c r="G82" s="1175"/>
      <c r="H82" s="1021"/>
      <c r="I82" s="1176"/>
      <c r="J82" s="1022"/>
    </row>
    <row r="83" spans="2:12" x14ac:dyDescent="0.25">
      <c r="B83" s="609"/>
      <c r="C83" s="1172"/>
      <c r="D83" s="1169"/>
      <c r="E83" s="1173"/>
      <c r="F83" s="1174"/>
      <c r="G83" s="1175"/>
      <c r="H83" s="1021"/>
      <c r="I83" s="1175"/>
      <c r="J83" s="1022"/>
    </row>
    <row r="84" spans="2:12" x14ac:dyDescent="0.25">
      <c r="B84" s="609" t="s">
        <v>386</v>
      </c>
      <c r="C84" s="1177">
        <v>4711.9326962885843</v>
      </c>
      <c r="D84" s="1169"/>
      <c r="E84" s="1173">
        <v>157.7522277152737</v>
      </c>
      <c r="F84" s="1174">
        <v>8.9749013535122586</v>
      </c>
      <c r="G84" s="1175">
        <v>2727.1233403318788</v>
      </c>
      <c r="H84" s="1021">
        <v>0.6</v>
      </c>
      <c r="I84" s="1175">
        <v>1818.0822268879194</v>
      </c>
      <c r="J84" s="1022">
        <v>0.4</v>
      </c>
      <c r="L84" s="1023">
        <f>+C84-E84-F84-G84-I84</f>
        <v>0</v>
      </c>
    </row>
    <row r="85" spans="2:12" x14ac:dyDescent="0.25">
      <c r="B85" s="610" t="s">
        <v>387</v>
      </c>
      <c r="C85" s="1177"/>
      <c r="D85" s="1169"/>
      <c r="E85" s="1169"/>
      <c r="F85" s="1174"/>
      <c r="G85" s="1175"/>
      <c r="H85" s="1021"/>
      <c r="I85" s="1175"/>
      <c r="J85" s="1022"/>
      <c r="L85" s="1023">
        <f t="shared" ref="L85:L111" si="0">+C85-E85-F85-G85-I85</f>
        <v>0</v>
      </c>
    </row>
    <row r="86" spans="2:12" x14ac:dyDescent="0.25">
      <c r="B86" s="1178"/>
      <c r="C86" s="1177"/>
      <c r="D86" s="1169"/>
      <c r="E86" s="1169"/>
      <c r="F86" s="1174"/>
      <c r="G86" s="1175"/>
      <c r="H86" s="1021"/>
      <c r="I86" s="1175"/>
      <c r="J86" s="1022"/>
      <c r="L86" s="1023">
        <f t="shared" si="0"/>
        <v>0</v>
      </c>
    </row>
    <row r="87" spans="2:12" x14ac:dyDescent="0.25">
      <c r="B87" s="609" t="s">
        <v>386</v>
      </c>
      <c r="C87" s="1177">
        <v>6232.0664377389567</v>
      </c>
      <c r="D87" s="1169"/>
      <c r="E87" s="1173">
        <v>208.64524754296252</v>
      </c>
      <c r="F87" s="1174">
        <v>11.870326915173766</v>
      </c>
      <c r="G87" s="1175">
        <v>2284.3893280467119</v>
      </c>
      <c r="H87" s="1021">
        <v>0.38</v>
      </c>
      <c r="I87" s="1175">
        <v>3727.1615352341087</v>
      </c>
      <c r="J87" s="1022">
        <v>0.62</v>
      </c>
      <c r="L87" s="1023">
        <f t="shared" si="0"/>
        <v>0</v>
      </c>
    </row>
    <row r="88" spans="2:12" x14ac:dyDescent="0.25">
      <c r="B88" s="610" t="s">
        <v>388</v>
      </c>
      <c r="C88" s="1177"/>
      <c r="D88" s="1169"/>
      <c r="E88" s="1173"/>
      <c r="F88" s="1174"/>
      <c r="G88" s="1175"/>
      <c r="H88" s="1021"/>
      <c r="I88" s="1175"/>
      <c r="J88" s="1022"/>
      <c r="L88" s="1023">
        <f t="shared" si="0"/>
        <v>0</v>
      </c>
    </row>
    <row r="89" spans="2:12" x14ac:dyDescent="0.25">
      <c r="B89" s="609"/>
      <c r="C89" s="1177"/>
      <c r="D89" s="1169"/>
      <c r="E89" s="1173"/>
      <c r="F89" s="1174"/>
      <c r="G89" s="1175"/>
      <c r="H89" s="1021"/>
      <c r="I89" s="1175"/>
      <c r="J89" s="1022"/>
      <c r="L89" s="1023">
        <f t="shared" si="0"/>
        <v>0</v>
      </c>
    </row>
    <row r="90" spans="2:12" ht="13" x14ac:dyDescent="0.3">
      <c r="B90" s="609" t="s">
        <v>389</v>
      </c>
      <c r="C90" s="1177">
        <v>6715.7083847949798</v>
      </c>
      <c r="D90" s="1169"/>
      <c r="E90" s="1173">
        <v>224.83724337192146</v>
      </c>
      <c r="F90" s="1174">
        <v>12.791528266090209</v>
      </c>
      <c r="G90" s="1175">
        <v>4133.0147931941456</v>
      </c>
      <c r="H90" s="1021">
        <v>0.63800000000000001</v>
      </c>
      <c r="I90" s="1175">
        <v>2345.0648199628222</v>
      </c>
      <c r="J90" s="1022">
        <v>0.36199999999999999</v>
      </c>
      <c r="K90" s="34"/>
      <c r="L90" s="1023">
        <f t="shared" si="0"/>
        <v>0</v>
      </c>
    </row>
    <row r="91" spans="2:12" x14ac:dyDescent="0.25">
      <c r="B91" s="610" t="s">
        <v>390</v>
      </c>
      <c r="C91" s="1177"/>
      <c r="D91" s="1169"/>
      <c r="E91" s="1173"/>
      <c r="F91" s="1174"/>
      <c r="G91" s="1175"/>
      <c r="H91" s="1021"/>
      <c r="I91" s="1175"/>
      <c r="J91" s="1022"/>
      <c r="L91" s="1023">
        <f t="shared" si="0"/>
        <v>0</v>
      </c>
    </row>
    <row r="92" spans="2:12" x14ac:dyDescent="0.25">
      <c r="B92" s="610"/>
      <c r="C92" s="1177"/>
      <c r="D92" s="1169"/>
      <c r="E92" s="1173"/>
      <c r="F92" s="1174"/>
      <c r="G92" s="1175"/>
      <c r="H92" s="1021"/>
      <c r="I92" s="1175"/>
      <c r="J92" s="1022"/>
      <c r="L92" s="1023">
        <f t="shared" si="0"/>
        <v>0</v>
      </c>
    </row>
    <row r="93" spans="2:12" x14ac:dyDescent="0.25">
      <c r="B93" s="609" t="s">
        <v>391</v>
      </c>
      <c r="C93" s="1177">
        <v>354</v>
      </c>
      <c r="D93" s="1169"/>
      <c r="E93" s="1173">
        <v>11.851673657222095</v>
      </c>
      <c r="F93" s="1174">
        <v>0.67427004669354373</v>
      </c>
      <c r="G93" s="1175">
        <v>341.47405629608437</v>
      </c>
      <c r="H93" s="1021">
        <v>1</v>
      </c>
      <c r="I93" s="1175">
        <v>0</v>
      </c>
      <c r="J93" s="1022">
        <v>0</v>
      </c>
      <c r="L93" s="1023">
        <f t="shared" si="0"/>
        <v>0</v>
      </c>
    </row>
    <row r="94" spans="2:12" x14ac:dyDescent="0.25">
      <c r="B94" s="610" t="s">
        <v>392</v>
      </c>
      <c r="C94" s="1179"/>
      <c r="D94" s="1169"/>
      <c r="E94" s="1173"/>
      <c r="F94" s="1174"/>
      <c r="G94" s="1175"/>
      <c r="H94" s="1021"/>
      <c r="I94" s="1175"/>
      <c r="J94" s="1022"/>
      <c r="L94" s="1023">
        <f t="shared" si="0"/>
        <v>0</v>
      </c>
    </row>
    <row r="95" spans="2:12" x14ac:dyDescent="0.25">
      <c r="B95" s="610"/>
      <c r="C95" s="1177"/>
      <c r="D95" s="1169"/>
      <c r="E95" s="1173"/>
      <c r="F95" s="1174"/>
      <c r="G95" s="1175"/>
      <c r="H95" s="1021"/>
      <c r="I95" s="1175"/>
      <c r="J95" s="1022"/>
      <c r="L95" s="1023">
        <f t="shared" si="0"/>
        <v>0</v>
      </c>
    </row>
    <row r="96" spans="2:12" x14ac:dyDescent="0.25">
      <c r="B96" s="609" t="s">
        <v>393</v>
      </c>
      <c r="C96" s="1177">
        <v>2230</v>
      </c>
      <c r="D96" s="1169"/>
      <c r="E96" s="1173">
        <v>74.658848179675914</v>
      </c>
      <c r="F96" s="1174">
        <v>4.2475203506401202</v>
      </c>
      <c r="G96" s="1175">
        <v>2151.0936314696842</v>
      </c>
      <c r="H96" s="1021">
        <v>1</v>
      </c>
      <c r="I96" s="1175">
        <v>0</v>
      </c>
      <c r="J96" s="1022">
        <v>0</v>
      </c>
      <c r="L96" s="1023">
        <f t="shared" si="0"/>
        <v>0</v>
      </c>
    </row>
    <row r="97" spans="2:12" x14ac:dyDescent="0.25">
      <c r="B97" s="610" t="s">
        <v>394</v>
      </c>
      <c r="C97" s="1180"/>
      <c r="D97" s="1181"/>
      <c r="E97" s="1182"/>
      <c r="F97" s="1183"/>
      <c r="G97" s="1175"/>
      <c r="H97" s="1024"/>
      <c r="I97" s="1175"/>
      <c r="J97" s="1022"/>
      <c r="L97" s="1023">
        <f t="shared" si="0"/>
        <v>0</v>
      </c>
    </row>
    <row r="98" spans="2:12" x14ac:dyDescent="0.25">
      <c r="B98" s="610"/>
      <c r="C98" s="1177"/>
      <c r="D98" s="1169"/>
      <c r="E98" s="1173"/>
      <c r="F98" s="1174"/>
      <c r="G98" s="1175"/>
      <c r="H98" s="1021"/>
      <c r="I98" s="1175"/>
      <c r="J98" s="1022"/>
      <c r="L98" s="1023">
        <f t="shared" si="0"/>
        <v>0</v>
      </c>
    </row>
    <row r="99" spans="2:12" x14ac:dyDescent="0.25">
      <c r="B99" s="609" t="s">
        <v>391</v>
      </c>
      <c r="C99" s="1177">
        <v>6309.3422913014992</v>
      </c>
      <c r="D99" s="1169"/>
      <c r="E99" s="1173">
        <v>211.23238934524088</v>
      </c>
      <c r="F99" s="1174">
        <v>12.017515597066136</v>
      </c>
      <c r="G99" s="1175">
        <v>3882.9269424971644</v>
      </c>
      <c r="H99" s="1021">
        <v>0.63800000000000001</v>
      </c>
      <c r="I99" s="1175">
        <v>2203.1654438620271</v>
      </c>
      <c r="J99" s="1022">
        <v>0.36199999999999999</v>
      </c>
      <c r="L99" s="1023">
        <f t="shared" si="0"/>
        <v>0</v>
      </c>
    </row>
    <row r="100" spans="2:12" x14ac:dyDescent="0.25">
      <c r="B100" s="610" t="s">
        <v>395</v>
      </c>
      <c r="C100" s="1177"/>
      <c r="D100" s="1169"/>
      <c r="E100" s="1173"/>
      <c r="F100" s="1174"/>
      <c r="G100" s="1175"/>
      <c r="H100" s="1021"/>
      <c r="I100" s="1175"/>
      <c r="J100" s="1022"/>
      <c r="L100" s="1023">
        <f t="shared" si="0"/>
        <v>0</v>
      </c>
    </row>
    <row r="101" spans="2:12" x14ac:dyDescent="0.25">
      <c r="B101" s="609"/>
      <c r="C101" s="1177"/>
      <c r="D101" s="1169"/>
      <c r="E101" s="1173"/>
      <c r="F101" s="1174"/>
      <c r="G101" s="1175"/>
      <c r="H101" s="1021"/>
      <c r="I101" s="1175"/>
      <c r="J101" s="1022"/>
      <c r="L101" s="1023">
        <f t="shared" si="0"/>
        <v>0</v>
      </c>
    </row>
    <row r="102" spans="2:12" x14ac:dyDescent="0.25">
      <c r="B102" s="609" t="s">
        <v>396</v>
      </c>
      <c r="C102" s="1177">
        <v>4060.0780980247341</v>
      </c>
      <c r="D102" s="1169"/>
      <c r="E102" s="1173">
        <v>135.92858938029414</v>
      </c>
      <c r="F102" s="1174">
        <v>7.7333023975552875</v>
      </c>
      <c r="G102" s="1175">
        <v>3172.2971270599769</v>
      </c>
      <c r="H102" s="1021">
        <v>0.81</v>
      </c>
      <c r="I102" s="1175">
        <v>744.11907918690815</v>
      </c>
      <c r="J102" s="1022">
        <v>0.19</v>
      </c>
      <c r="L102" s="1023">
        <f t="shared" si="0"/>
        <v>0</v>
      </c>
    </row>
    <row r="103" spans="2:12" x14ac:dyDescent="0.25">
      <c r="B103" s="610" t="s">
        <v>397</v>
      </c>
      <c r="C103" s="1177"/>
      <c r="D103" s="1169"/>
      <c r="E103" s="1173"/>
      <c r="F103" s="1174"/>
      <c r="G103" s="1175"/>
      <c r="H103" s="1021"/>
      <c r="I103" s="1175"/>
      <c r="J103" s="1022"/>
      <c r="L103" s="1023">
        <f t="shared" si="0"/>
        <v>0</v>
      </c>
    </row>
    <row r="104" spans="2:12" x14ac:dyDescent="0.25">
      <c r="B104" s="610" t="s">
        <v>398</v>
      </c>
      <c r="C104" s="1177"/>
      <c r="D104" s="1169"/>
      <c r="E104" s="1173"/>
      <c r="F104" s="1174"/>
      <c r="G104" s="1175"/>
      <c r="H104" s="1021"/>
      <c r="I104" s="1175"/>
      <c r="J104" s="1022"/>
      <c r="L104" s="1023">
        <f t="shared" si="0"/>
        <v>0</v>
      </c>
    </row>
    <row r="105" spans="2:12" x14ac:dyDescent="0.25">
      <c r="B105" s="518"/>
      <c r="C105" s="1177"/>
      <c r="D105" s="1169"/>
      <c r="E105" s="1173"/>
      <c r="F105" s="1174"/>
      <c r="G105" s="1175"/>
      <c r="H105" s="1021"/>
      <c r="I105" s="1175"/>
      <c r="J105" s="1022"/>
      <c r="L105" s="1023">
        <f t="shared" si="0"/>
        <v>0</v>
      </c>
    </row>
    <row r="106" spans="2:12" x14ac:dyDescent="0.25">
      <c r="B106" s="609" t="s">
        <v>393</v>
      </c>
      <c r="C106" s="1177">
        <v>2134</v>
      </c>
      <c r="D106" s="1169"/>
      <c r="E106" s="1173">
        <v>71.444834984497035</v>
      </c>
      <c r="F106" s="1174">
        <v>4.0646674566215317</v>
      </c>
      <c r="G106" s="1175">
        <v>308.7735746338322</v>
      </c>
      <c r="H106" s="1021">
        <v>0.15</v>
      </c>
      <c r="I106" s="1175">
        <v>1749.7169229250492</v>
      </c>
      <c r="J106" s="1022">
        <v>0.85</v>
      </c>
      <c r="L106" s="1023">
        <f t="shared" si="0"/>
        <v>0</v>
      </c>
    </row>
    <row r="107" spans="2:12" x14ac:dyDescent="0.25">
      <c r="B107" s="610" t="s">
        <v>399</v>
      </c>
      <c r="C107" s="1177"/>
      <c r="D107" s="1169"/>
      <c r="E107" s="1173"/>
      <c r="F107" s="1174"/>
      <c r="G107" s="1175"/>
      <c r="H107" s="1021"/>
      <c r="I107" s="1175"/>
      <c r="J107" s="1022"/>
      <c r="L107" s="1023">
        <f t="shared" si="0"/>
        <v>0</v>
      </c>
    </row>
    <row r="108" spans="2:12" x14ac:dyDescent="0.25">
      <c r="B108" s="518"/>
      <c r="C108" s="1177"/>
      <c r="D108" s="1169"/>
      <c r="E108" s="1173"/>
      <c r="F108" s="1174"/>
      <c r="G108" s="1175"/>
      <c r="H108" s="1021"/>
      <c r="I108" s="1175"/>
      <c r="J108" s="1022"/>
      <c r="L108" s="1023">
        <f t="shared" si="0"/>
        <v>0</v>
      </c>
    </row>
    <row r="109" spans="2:12" x14ac:dyDescent="0.25">
      <c r="B109" s="608" t="s">
        <v>400</v>
      </c>
      <c r="C109" s="1177">
        <v>628534.87209185131</v>
      </c>
      <c r="D109" s="1169"/>
      <c r="E109" s="1173">
        <v>21042.910130554952</v>
      </c>
      <c r="F109" s="1174">
        <v>1197.1814620166474</v>
      </c>
      <c r="G109" s="1175">
        <v>394091.60732453183</v>
      </c>
      <c r="H109" s="1021">
        <v>0.65</v>
      </c>
      <c r="I109" s="1175">
        <v>212203.17317474791</v>
      </c>
      <c r="J109" s="1022">
        <v>0.35</v>
      </c>
      <c r="L109" s="1023">
        <f t="shared" si="0"/>
        <v>0</v>
      </c>
    </row>
    <row r="110" spans="2:12" x14ac:dyDescent="0.25">
      <c r="B110" s="609"/>
      <c r="C110" s="1177"/>
      <c r="D110" s="1173"/>
      <c r="E110" s="1173"/>
      <c r="F110" s="1174"/>
      <c r="G110" s="1175"/>
      <c r="H110" s="1021"/>
      <c r="I110" s="1184"/>
      <c r="J110" s="1022"/>
      <c r="L110" s="1023">
        <f t="shared" si="0"/>
        <v>0</v>
      </c>
    </row>
    <row r="111" spans="2:12" x14ac:dyDescent="0.25">
      <c r="B111" s="609" t="s">
        <v>400</v>
      </c>
      <c r="C111" s="1177"/>
      <c r="D111" s="1173"/>
      <c r="E111" s="1173"/>
      <c r="F111" s="1174"/>
      <c r="G111" s="1175">
        <v>3000</v>
      </c>
      <c r="H111" s="1021"/>
      <c r="I111" s="1175">
        <v>-3000</v>
      </c>
      <c r="J111" s="1022"/>
      <c r="L111" s="1023">
        <f t="shared" si="0"/>
        <v>0</v>
      </c>
    </row>
    <row r="112" spans="2:12" x14ac:dyDescent="0.25">
      <c r="B112" s="610" t="s">
        <v>401</v>
      </c>
      <c r="C112" s="1177"/>
      <c r="D112" s="1173"/>
      <c r="E112" s="1173"/>
      <c r="F112" s="1174"/>
      <c r="G112" s="1175"/>
      <c r="H112" s="1021"/>
      <c r="I112" s="1184"/>
      <c r="J112" s="1022"/>
    </row>
    <row r="113" spans="2:10" x14ac:dyDescent="0.25">
      <c r="B113" s="609"/>
      <c r="C113" s="1177"/>
      <c r="D113" s="1173"/>
      <c r="E113" s="1173"/>
      <c r="F113" s="1174"/>
      <c r="G113" s="1175"/>
      <c r="H113" s="1021"/>
      <c r="I113" s="1184"/>
      <c r="J113" s="1022"/>
    </row>
    <row r="114" spans="2:10" x14ac:dyDescent="0.25">
      <c r="B114" s="1025" t="s">
        <v>402</v>
      </c>
      <c r="C114" s="1026">
        <v>661282.00000000012</v>
      </c>
      <c r="D114" s="1025"/>
      <c r="E114" s="1025">
        <v>22139.26118473204</v>
      </c>
      <c r="F114" s="1026">
        <v>1259.5554944000003</v>
      </c>
      <c r="G114" s="1025">
        <v>416092.70011806133</v>
      </c>
      <c r="H114" s="1185">
        <v>0.65230235096001632</v>
      </c>
      <c r="I114" s="1025">
        <v>221790.48320280673</v>
      </c>
      <c r="J114" s="1186">
        <v>0.34769764903998363</v>
      </c>
    </row>
  </sheetData>
  <mergeCells count="3">
    <mergeCell ref="B46:F46"/>
    <mergeCell ref="E75:F75"/>
    <mergeCell ref="G75:J75"/>
  </mergeCells>
  <pageMargins left="0.74803149606299213" right="0.35433070866141736" top="0.98425196850393704" bottom="0.98425196850393704" header="0.51181102362204722" footer="0.51181102362204722"/>
  <pageSetup paperSize="9" scale="75" orientation="landscape" r:id="rId1"/>
  <headerFooter alignWithMargins="0">
    <oddFooter>&amp;L&amp;D&amp;R&amp;A</oddFooter>
  </headerFooter>
  <rowBreaks count="1" manualBreakCount="1">
    <brk id="39"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148ED-C093-47D2-B4A4-F6770B4F1985}">
  <sheetPr>
    <tabColor theme="9" tint="0.79998168889431442"/>
  </sheetPr>
  <dimension ref="A1:BO83"/>
  <sheetViews>
    <sheetView showGridLines="0" zoomScale="80" zoomScaleNormal="80" workbookViewId="0">
      <selection activeCell="E74" sqref="E74"/>
    </sheetView>
  </sheetViews>
  <sheetFormatPr defaultColWidth="9.1796875" defaultRowHeight="15.5" x14ac:dyDescent="0.35"/>
  <cols>
    <col min="1" max="1" width="53.453125" style="16" customWidth="1"/>
    <col min="2" max="2" width="14.54296875" style="16" customWidth="1"/>
    <col min="3" max="3" width="15.453125" style="16" customWidth="1"/>
    <col min="4" max="4" width="14.453125" style="16" customWidth="1"/>
    <col min="5" max="5" width="18.54296875" style="32" customWidth="1"/>
    <col min="6" max="6" width="10.81640625" style="32" customWidth="1"/>
    <col min="7" max="7" width="17.1796875" style="32" customWidth="1"/>
    <col min="8" max="8" width="10.81640625" style="32" bestFit="1" customWidth="1"/>
    <col min="9" max="9" width="5.81640625" style="32" customWidth="1"/>
    <col min="10" max="10" width="12.54296875" style="32" customWidth="1"/>
    <col min="11" max="11" width="9.453125" style="32" bestFit="1" customWidth="1"/>
    <col min="12" max="12" width="12.54296875" style="32" bestFit="1" customWidth="1"/>
    <col min="13" max="67" width="9.1796875" style="32"/>
    <col min="68" max="16384" width="9.1796875" style="19"/>
  </cols>
  <sheetData>
    <row r="1" spans="1:13" x14ac:dyDescent="0.35">
      <c r="A1" s="15" t="s">
        <v>403</v>
      </c>
      <c r="B1" s="32"/>
      <c r="C1" s="32"/>
      <c r="D1" s="17" t="s">
        <v>22</v>
      </c>
    </row>
    <row r="2" spans="1:13" ht="16.5" customHeight="1" x14ac:dyDescent="0.35">
      <c r="A2" s="18" t="s">
        <v>404</v>
      </c>
      <c r="B2" s="32"/>
      <c r="C2" s="32"/>
      <c r="D2" s="599">
        <v>45351</v>
      </c>
    </row>
    <row r="3" spans="1:13" ht="16.5" customHeight="1" thickBot="1" x14ac:dyDescent="0.4">
      <c r="A3" s="32"/>
      <c r="B3" s="32"/>
      <c r="C3" s="32"/>
      <c r="D3" s="33"/>
      <c r="E3" s="248"/>
      <c r="F3" s="248"/>
      <c r="G3" s="248"/>
      <c r="H3" s="248"/>
      <c r="I3" s="248"/>
      <c r="J3" s="248"/>
      <c r="K3" s="248"/>
      <c r="L3" s="248"/>
      <c r="M3" s="248"/>
    </row>
    <row r="4" spans="1:13" ht="16.5" customHeight="1" x14ac:dyDescent="0.35">
      <c r="A4" s="1406" t="s">
        <v>405</v>
      </c>
      <c r="B4" s="1406"/>
      <c r="C4" s="1406"/>
      <c r="D4" s="33"/>
      <c r="E4" s="248"/>
    </row>
    <row r="5" spans="1:13" ht="6" customHeight="1" x14ac:dyDescent="0.35">
      <c r="A5" s="834"/>
      <c r="B5" s="518"/>
      <c r="C5" s="518"/>
      <c r="D5" s="566"/>
      <c r="E5" s="34"/>
    </row>
    <row r="6" spans="1:13" ht="16.5" customHeight="1" x14ac:dyDescent="0.35">
      <c r="A6" s="84" t="s">
        <v>353</v>
      </c>
      <c r="B6" s="819" t="s">
        <v>350</v>
      </c>
      <c r="C6" s="593" t="s">
        <v>351</v>
      </c>
      <c r="E6" s="165" t="s">
        <v>406</v>
      </c>
    </row>
    <row r="7" spans="1:13" ht="16.5" customHeight="1" x14ac:dyDescent="0.35">
      <c r="A7" s="1262" t="s">
        <v>407</v>
      </c>
      <c r="B7" s="828"/>
      <c r="C7" s="1045">
        <v>20939</v>
      </c>
      <c r="E7" s="1027" t="s">
        <v>408</v>
      </c>
    </row>
    <row r="8" spans="1:13" ht="16.5" customHeight="1" x14ac:dyDescent="0.35">
      <c r="A8" s="52" t="s">
        <v>409</v>
      </c>
      <c r="B8" s="828">
        <v>27000</v>
      </c>
      <c r="C8" s="1045"/>
      <c r="D8" s="1028"/>
      <c r="E8" s="34"/>
    </row>
    <row r="9" spans="1:13" ht="16.5" customHeight="1" x14ac:dyDescent="0.35">
      <c r="A9" s="52" t="s">
        <v>410</v>
      </c>
      <c r="B9" s="602">
        <v>129119</v>
      </c>
      <c r="C9" s="1261">
        <v>128156</v>
      </c>
      <c r="D9" s="626"/>
      <c r="E9" s="34"/>
    </row>
    <row r="10" spans="1:13" ht="16.5" customHeight="1" x14ac:dyDescent="0.35">
      <c r="A10" s="52" t="s">
        <v>411</v>
      </c>
      <c r="B10" s="602">
        <v>-910</v>
      </c>
      <c r="C10" s="1253">
        <v>-910</v>
      </c>
      <c r="D10" s="1029"/>
      <c r="E10" s="34"/>
    </row>
    <row r="11" spans="1:13" ht="16.5" customHeight="1" x14ac:dyDescent="0.35">
      <c r="A11" s="52" t="s">
        <v>412</v>
      </c>
      <c r="B11" s="602">
        <v>125</v>
      </c>
      <c r="C11" s="1253">
        <v>125</v>
      </c>
      <c r="D11" s="1028"/>
      <c r="E11" s="34"/>
    </row>
    <row r="12" spans="1:13" ht="16.5" customHeight="1" x14ac:dyDescent="0.35">
      <c r="A12" s="79" t="s">
        <v>413</v>
      </c>
      <c r="B12" s="835">
        <f>SUM(B8:B11)</f>
        <v>155334</v>
      </c>
      <c r="C12" s="1254">
        <f>SUM(C7:C11)</f>
        <v>148310</v>
      </c>
      <c r="D12" s="1028"/>
      <c r="E12" s="34"/>
    </row>
    <row r="13" spans="1:13" ht="16.5" customHeight="1" x14ac:dyDescent="0.35">
      <c r="A13" s="611" t="s">
        <v>414</v>
      </c>
      <c r="B13" s="833"/>
      <c r="C13" s="1255" t="s">
        <v>415</v>
      </c>
      <c r="D13" s="1028"/>
      <c r="E13" s="34"/>
    </row>
    <row r="14" spans="1:13" ht="16.5" customHeight="1" x14ac:dyDescent="0.35">
      <c r="A14" s="52" t="s">
        <v>416</v>
      </c>
      <c r="B14" s="828">
        <v>22406</v>
      </c>
      <c r="C14" s="1256">
        <v>22466</v>
      </c>
      <c r="D14" s="1030"/>
      <c r="E14" s="836"/>
    </row>
    <row r="15" spans="1:13" ht="16.5" customHeight="1" x14ac:dyDescent="0.35">
      <c r="A15" s="52" t="s">
        <v>357</v>
      </c>
      <c r="B15" s="828">
        <v>38187</v>
      </c>
      <c r="C15" s="1256">
        <v>38187</v>
      </c>
      <c r="D15" s="1031"/>
      <c r="E15" s="836"/>
      <c r="F15" s="573"/>
      <c r="G15" s="565"/>
      <c r="H15" s="573"/>
    </row>
    <row r="16" spans="1:13" ht="16.5" customHeight="1" x14ac:dyDescent="0.35">
      <c r="A16" s="52" t="s">
        <v>358</v>
      </c>
      <c r="B16" s="828">
        <v>24540</v>
      </c>
      <c r="C16" s="1256">
        <v>24500</v>
      </c>
      <c r="D16" s="1031"/>
      <c r="E16" s="836"/>
    </row>
    <row r="17" spans="1:5" ht="16.5" customHeight="1" x14ac:dyDescent="0.35">
      <c r="A17" s="52" t="s">
        <v>359</v>
      </c>
      <c r="B17" s="828">
        <v>15414</v>
      </c>
      <c r="C17" s="1256">
        <v>15414</v>
      </c>
      <c r="D17" s="602"/>
      <c r="E17" s="836"/>
    </row>
    <row r="18" spans="1:5" ht="16.5" customHeight="1" x14ac:dyDescent="0.35">
      <c r="A18" s="52" t="s">
        <v>360</v>
      </c>
      <c r="B18" s="828">
        <v>12377</v>
      </c>
      <c r="C18" s="1256">
        <v>12620</v>
      </c>
      <c r="D18" s="602"/>
      <c r="E18" s="836"/>
    </row>
    <row r="19" spans="1:5" ht="16.5" customHeight="1" x14ac:dyDescent="0.35">
      <c r="A19" s="52" t="s">
        <v>417</v>
      </c>
      <c r="B19" s="828">
        <v>1100</v>
      </c>
      <c r="C19" s="1256">
        <v>1100</v>
      </c>
      <c r="D19" s="602"/>
      <c r="E19" s="34"/>
    </row>
    <row r="20" spans="1:5" ht="16.5" customHeight="1" x14ac:dyDescent="0.35">
      <c r="A20" s="52" t="s">
        <v>418</v>
      </c>
      <c r="B20" s="828">
        <v>1300</v>
      </c>
      <c r="C20" s="1256">
        <v>1300</v>
      </c>
      <c r="D20" s="602"/>
      <c r="E20" s="34"/>
    </row>
    <row r="21" spans="1:5" ht="16.5" customHeight="1" x14ac:dyDescent="0.35">
      <c r="A21" s="52" t="s">
        <v>419</v>
      </c>
      <c r="B21" s="828">
        <v>1400</v>
      </c>
      <c r="C21" s="1256">
        <v>1400</v>
      </c>
      <c r="D21" s="602"/>
      <c r="E21" s="34"/>
    </row>
    <row r="22" spans="1:5" ht="16.5" customHeight="1" x14ac:dyDescent="0.35">
      <c r="A22" s="52" t="s">
        <v>420</v>
      </c>
      <c r="B22" s="828">
        <v>1515</v>
      </c>
      <c r="C22" s="1256">
        <v>1515</v>
      </c>
      <c r="D22" s="602"/>
      <c r="E22" s="34"/>
    </row>
    <row r="23" spans="1:5" ht="16.5" customHeight="1" x14ac:dyDescent="0.35">
      <c r="A23" s="52" t="s">
        <v>421</v>
      </c>
      <c r="B23" s="828">
        <v>1100</v>
      </c>
      <c r="C23" s="1256">
        <v>1100</v>
      </c>
      <c r="D23" s="602"/>
      <c r="E23" s="34"/>
    </row>
    <row r="24" spans="1:5" ht="16.5" customHeight="1" x14ac:dyDescent="0.35">
      <c r="A24" s="79" t="s">
        <v>422</v>
      </c>
      <c r="B24" s="837">
        <f>SUM(B14:B23)</f>
        <v>119339</v>
      </c>
      <c r="C24" s="1257">
        <f>SUM(C14:C23)</f>
        <v>119602</v>
      </c>
      <c r="D24" s="1032"/>
      <c r="E24" s="34"/>
    </row>
    <row r="25" spans="1:5" ht="16.5" customHeight="1" x14ac:dyDescent="0.35">
      <c r="A25" s="84" t="s">
        <v>423</v>
      </c>
      <c r="B25" s="614"/>
      <c r="C25" s="1258" t="s">
        <v>415</v>
      </c>
      <c r="D25" s="1033"/>
      <c r="E25" s="34"/>
    </row>
    <row r="26" spans="1:5" ht="16.5" customHeight="1" x14ac:dyDescent="0.35">
      <c r="A26" s="52" t="s">
        <v>424</v>
      </c>
      <c r="B26" s="601">
        <v>2074</v>
      </c>
      <c r="C26" s="1256">
        <v>1607</v>
      </c>
      <c r="D26" s="1033"/>
      <c r="E26" s="34"/>
    </row>
    <row r="27" spans="1:5" ht="16.5" customHeight="1" x14ac:dyDescent="0.35">
      <c r="A27" s="52" t="s">
        <v>425</v>
      </c>
      <c r="B27" s="601">
        <v>900</v>
      </c>
      <c r="C27" s="1253">
        <v>750</v>
      </c>
      <c r="D27" s="1033"/>
      <c r="E27" s="34"/>
    </row>
    <row r="28" spans="1:5" ht="16.5" customHeight="1" x14ac:dyDescent="0.35">
      <c r="A28" s="52" t="s">
        <v>426</v>
      </c>
      <c r="B28" s="601">
        <v>1519</v>
      </c>
      <c r="C28" s="1256">
        <v>1519</v>
      </c>
      <c r="D28" s="1033"/>
      <c r="E28" s="34"/>
    </row>
    <row r="29" spans="1:5" ht="16.5" customHeight="1" x14ac:dyDescent="0.35">
      <c r="A29" s="52" t="s">
        <v>427</v>
      </c>
      <c r="B29" s="601">
        <v>0</v>
      </c>
      <c r="C29" s="1253">
        <v>0</v>
      </c>
      <c r="D29" s="1033"/>
      <c r="E29" s="34"/>
    </row>
    <row r="30" spans="1:5" ht="16.5" customHeight="1" x14ac:dyDescent="0.35">
      <c r="A30" s="52" t="s">
        <v>428</v>
      </c>
      <c r="B30" s="601">
        <v>400</v>
      </c>
      <c r="C30" s="1253">
        <v>400</v>
      </c>
      <c r="D30" s="1033"/>
      <c r="E30" s="34"/>
    </row>
    <row r="31" spans="1:5" ht="16.5" customHeight="1" x14ac:dyDescent="0.35">
      <c r="A31" s="52" t="s">
        <v>429</v>
      </c>
      <c r="B31" s="601">
        <v>8000</v>
      </c>
      <c r="C31" s="1256">
        <v>8000</v>
      </c>
      <c r="D31" s="1033"/>
      <c r="E31" s="34"/>
    </row>
    <row r="32" spans="1:5" ht="16.5" customHeight="1" x14ac:dyDescent="0.35">
      <c r="A32" s="52" t="s">
        <v>430</v>
      </c>
      <c r="B32" s="601">
        <v>1000</v>
      </c>
      <c r="C32" s="1256">
        <v>1000</v>
      </c>
      <c r="D32" s="1033"/>
      <c r="E32" s="34"/>
    </row>
    <row r="33" spans="1:67" ht="16.5" customHeight="1" x14ac:dyDescent="0.35">
      <c r="A33" s="84" t="s">
        <v>431</v>
      </c>
      <c r="B33" s="838">
        <f>SUM(B26:B32)</f>
        <v>13893</v>
      </c>
      <c r="C33" s="1259">
        <f>SUM(C26:C32)</f>
        <v>13276</v>
      </c>
      <c r="D33" s="1033"/>
      <c r="E33" s="34"/>
    </row>
    <row r="34" spans="1:67" ht="16.5" customHeight="1" x14ac:dyDescent="0.35">
      <c r="A34" s="612" t="s">
        <v>432</v>
      </c>
      <c r="B34" s="839">
        <f>B12-B24-B33</f>
        <v>22102</v>
      </c>
      <c r="C34" s="1260">
        <f>C12-C24-C33</f>
        <v>15432</v>
      </c>
      <c r="D34" s="1033"/>
      <c r="E34" s="34"/>
    </row>
    <row r="35" spans="1:67" ht="16.5" customHeight="1" x14ac:dyDescent="0.35">
      <c r="A35" s="32"/>
      <c r="B35" s="32"/>
      <c r="C35" s="32"/>
      <c r="D35" s="566"/>
      <c r="E35" s="34"/>
    </row>
    <row r="36" spans="1:67" ht="4.4000000000000004" customHeight="1" x14ac:dyDescent="0.35">
      <c r="A36" s="613"/>
      <c r="B36" s="614"/>
      <c r="C36" s="601"/>
      <c r="D36" s="19"/>
      <c r="E36" s="16"/>
      <c r="F36" s="16"/>
      <c r="G36" s="16"/>
      <c r="H36" s="533"/>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row>
    <row r="37" spans="1:67" ht="16" thickBot="1" x14ac:dyDescent="0.4">
      <c r="A37" s="613"/>
      <c r="B37" s="614"/>
      <c r="C37" s="601"/>
      <c r="D37" s="19"/>
      <c r="E37" s="16"/>
      <c r="F37" s="16"/>
      <c r="G37" s="16"/>
      <c r="H37" s="533"/>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row>
    <row r="38" spans="1:67" x14ac:dyDescent="0.35">
      <c r="A38" s="1407" t="s">
        <v>405</v>
      </c>
      <c r="B38" s="1407"/>
      <c r="C38" s="1407"/>
      <c r="D38" s="19"/>
      <c r="E38" s="246"/>
      <c r="F38" s="16"/>
      <c r="G38" s="16"/>
      <c r="H38" s="533"/>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row>
    <row r="39" spans="1:67" ht="6" customHeight="1" x14ac:dyDescent="0.35">
      <c r="A39" s="71"/>
      <c r="B39" s="58"/>
      <c r="C39" s="58"/>
      <c r="D39" s="19"/>
      <c r="E39" s="16"/>
      <c r="F39" s="16"/>
      <c r="G39" s="16"/>
      <c r="H39" s="533"/>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row>
    <row r="40" spans="1:67" x14ac:dyDescent="0.35">
      <c r="A40" s="84" t="s">
        <v>364</v>
      </c>
      <c r="B40" s="595" t="str">
        <f>+B6</f>
        <v>Budget 2024</v>
      </c>
      <c r="C40" s="1044" t="str">
        <f>+C6</f>
        <v>Prognos 2024</v>
      </c>
      <c r="D40" s="19"/>
      <c r="E40" s="165" t="s">
        <v>362</v>
      </c>
      <c r="F40" s="16"/>
      <c r="G40" s="16"/>
      <c r="H40" s="533"/>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row>
    <row r="41" spans="1:67" x14ac:dyDescent="0.35">
      <c r="A41" s="52" t="s">
        <v>433</v>
      </c>
      <c r="B41" s="1038"/>
      <c r="C41" s="1045">
        <f>8063+68897</f>
        <v>76960</v>
      </c>
      <c r="D41" s="19"/>
      <c r="E41" s="1027" t="s">
        <v>867</v>
      </c>
      <c r="F41" s="16"/>
      <c r="G41" s="16"/>
      <c r="H41" s="533"/>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row>
    <row r="42" spans="1:67" x14ac:dyDescent="0.35">
      <c r="A42" s="52" t="s">
        <v>409</v>
      </c>
      <c r="B42" s="1038">
        <v>52178</v>
      </c>
      <c r="C42" s="1045"/>
      <c r="D42" s="19"/>
      <c r="E42" s="16"/>
      <c r="F42" s="16"/>
      <c r="G42" s="16"/>
      <c r="H42" s="533"/>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row>
    <row r="43" spans="1:67" x14ac:dyDescent="0.35">
      <c r="A43" s="52" t="s">
        <v>410</v>
      </c>
      <c r="B43" s="1038">
        <v>126057</v>
      </c>
      <c r="C43" s="1045">
        <v>125117</v>
      </c>
      <c r="D43" s="19"/>
      <c r="E43" s="533"/>
      <c r="F43" s="16"/>
      <c r="G43" s="16"/>
      <c r="H43" s="533"/>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row>
    <row r="44" spans="1:67" x14ac:dyDescent="0.35">
      <c r="A44" s="52" t="s">
        <v>411</v>
      </c>
      <c r="B44" s="1038">
        <v>910</v>
      </c>
      <c r="C44" s="1045">
        <v>910</v>
      </c>
      <c r="D44" s="19"/>
      <c r="E44" s="16"/>
      <c r="F44" s="16"/>
      <c r="G44" s="16"/>
      <c r="H44" s="533"/>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row>
    <row r="45" spans="1:67" x14ac:dyDescent="0.35">
      <c r="A45" s="816" t="s">
        <v>434</v>
      </c>
      <c r="B45" s="1038">
        <v>-125</v>
      </c>
      <c r="C45" s="1045">
        <v>-125</v>
      </c>
      <c r="D45" s="19"/>
      <c r="E45" s="16"/>
      <c r="F45" s="16"/>
      <c r="G45" s="16"/>
      <c r="H45" s="533"/>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row>
    <row r="46" spans="1:67" x14ac:dyDescent="0.35">
      <c r="A46" s="52" t="s">
        <v>435</v>
      </c>
      <c r="B46" s="1038"/>
      <c r="C46" s="1045"/>
      <c r="D46" s="19"/>
      <c r="E46" s="16"/>
      <c r="F46" s="16"/>
      <c r="G46" s="16"/>
      <c r="H46" s="533"/>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row>
    <row r="47" spans="1:67" x14ac:dyDescent="0.35">
      <c r="A47" s="86" t="s">
        <v>413</v>
      </c>
      <c r="B47" s="1039">
        <v>179020</v>
      </c>
      <c r="C47" s="1046">
        <f>SUM(C41:C46)</f>
        <v>202862</v>
      </c>
      <c r="D47" s="19"/>
      <c r="E47" s="19"/>
      <c r="F47" s="19"/>
      <c r="G47" s="16"/>
      <c r="H47" s="533"/>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row>
    <row r="48" spans="1:67" x14ac:dyDescent="0.35">
      <c r="A48" s="84" t="s">
        <v>414</v>
      </c>
      <c r="B48" s="1040"/>
      <c r="C48" s="1047"/>
      <c r="D48" s="19"/>
      <c r="E48" s="19"/>
      <c r="F48" s="19"/>
      <c r="G48" s="16"/>
      <c r="H48" s="533"/>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row>
    <row r="49" spans="1:67" x14ac:dyDescent="0.35">
      <c r="A49" s="840" t="s">
        <v>366</v>
      </c>
      <c r="B49" s="1038">
        <v>18969</v>
      </c>
      <c r="C49" s="1045">
        <f>18686+320</f>
        <v>19006</v>
      </c>
      <c r="D49" s="19"/>
      <c r="E49" s="16"/>
      <c r="F49" s="16"/>
      <c r="G49" s="16"/>
      <c r="H49" s="533"/>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row>
    <row r="50" spans="1:67" x14ac:dyDescent="0.35">
      <c r="A50" s="840" t="s">
        <v>367</v>
      </c>
      <c r="B50" s="1038">
        <v>31430</v>
      </c>
      <c r="C50" s="1045">
        <f>29515+910</f>
        <v>30425</v>
      </c>
      <c r="D50" s="19"/>
      <c r="E50" s="16"/>
      <c r="F50" s="16"/>
      <c r="G50" s="16"/>
      <c r="H50" s="533"/>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row>
    <row r="51" spans="1:67" x14ac:dyDescent="0.35">
      <c r="A51" s="840" t="s">
        <v>368</v>
      </c>
      <c r="B51" s="1038">
        <v>19530</v>
      </c>
      <c r="C51" s="1045">
        <f>18883+150+150</f>
        <v>19183</v>
      </c>
      <c r="D51" s="19"/>
      <c r="E51" s="16"/>
      <c r="F51" s="16"/>
      <c r="G51" s="16"/>
      <c r="H51" s="533"/>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row>
    <row r="52" spans="1:67" x14ac:dyDescent="0.35">
      <c r="A52" s="840" t="s">
        <v>369</v>
      </c>
      <c r="B52" s="1038">
        <v>18633</v>
      </c>
      <c r="C52" s="1045">
        <v>18832</v>
      </c>
      <c r="D52" s="19"/>
      <c r="E52" s="16"/>
      <c r="F52" s="16"/>
      <c r="G52" s="16"/>
      <c r="H52" s="533"/>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row>
    <row r="53" spans="1:67" x14ac:dyDescent="0.35">
      <c r="A53" s="86" t="s">
        <v>422</v>
      </c>
      <c r="B53" s="1039">
        <v>88562</v>
      </c>
      <c r="C53" s="1046">
        <f>SUM(C49:C52)</f>
        <v>87446</v>
      </c>
      <c r="D53" s="19"/>
      <c r="E53" s="16"/>
      <c r="F53" s="533"/>
      <c r="G53" s="16"/>
      <c r="H53" s="533"/>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row>
    <row r="54" spans="1:67" x14ac:dyDescent="0.35">
      <c r="A54" s="84" t="s">
        <v>423</v>
      </c>
      <c r="B54" s="1041"/>
      <c r="C54" s="601"/>
      <c r="D54" s="19"/>
      <c r="E54" s="533"/>
      <c r="F54" s="16"/>
      <c r="G54" s="16"/>
      <c r="H54" s="533"/>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row>
    <row r="55" spans="1:67" x14ac:dyDescent="0.35">
      <c r="A55" s="52" t="s">
        <v>436</v>
      </c>
      <c r="B55" s="1041">
        <v>19000</v>
      </c>
      <c r="C55" s="601">
        <v>18000</v>
      </c>
      <c r="D55" s="19"/>
      <c r="E55" s="533"/>
      <c r="F55" s="615"/>
      <c r="G55" s="615"/>
      <c r="H55" s="616"/>
      <c r="I55" s="615"/>
      <c r="J55" s="615"/>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row>
    <row r="56" spans="1:67" x14ac:dyDescent="0.35">
      <c r="A56" s="617" t="s">
        <v>437</v>
      </c>
      <c r="B56" s="1041">
        <v>2000</v>
      </c>
      <c r="C56" s="601">
        <v>2000</v>
      </c>
      <c r="D56" s="19"/>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row>
    <row r="57" spans="1:67" x14ac:dyDescent="0.35">
      <c r="A57" s="617" t="s">
        <v>438</v>
      </c>
      <c r="B57" s="1041">
        <v>2700</v>
      </c>
      <c r="C57" s="601">
        <v>4000</v>
      </c>
      <c r="D57" s="19"/>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row>
    <row r="58" spans="1:67" x14ac:dyDescent="0.35">
      <c r="A58" s="52" t="s">
        <v>439</v>
      </c>
      <c r="B58" s="1041">
        <v>570</v>
      </c>
      <c r="C58" s="601">
        <v>570</v>
      </c>
      <c r="D58" s="19"/>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row>
    <row r="59" spans="1:67" x14ac:dyDescent="0.35">
      <c r="A59" s="52" t="s">
        <v>440</v>
      </c>
      <c r="B59" s="1041">
        <v>4000</v>
      </c>
      <c r="C59" s="601">
        <v>4000</v>
      </c>
      <c r="D59" s="19"/>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row>
    <row r="60" spans="1:67" x14ac:dyDescent="0.35">
      <c r="A60" s="52" t="s">
        <v>441</v>
      </c>
      <c r="B60" s="1041">
        <v>3000</v>
      </c>
      <c r="C60" s="601">
        <v>3000</v>
      </c>
      <c r="D60" s="19"/>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row>
    <row r="61" spans="1:67" x14ac:dyDescent="0.35">
      <c r="A61" s="52" t="s">
        <v>442</v>
      </c>
      <c r="B61" s="1041"/>
      <c r="C61" s="601">
        <v>1500</v>
      </c>
      <c r="D61" s="19"/>
      <c r="E61" s="533"/>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row>
    <row r="62" spans="1:67" x14ac:dyDescent="0.35">
      <c r="A62" s="52" t="s">
        <v>443</v>
      </c>
      <c r="B62" s="1041">
        <v>1700</v>
      </c>
      <c r="C62" s="601">
        <v>1700</v>
      </c>
      <c r="D62" s="19"/>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row>
    <row r="63" spans="1:67" x14ac:dyDescent="0.35">
      <c r="A63" s="52" t="s">
        <v>444</v>
      </c>
      <c r="B63" s="1041">
        <v>4000</v>
      </c>
      <c r="C63" s="601">
        <v>4000</v>
      </c>
      <c r="D63" s="19"/>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row>
    <row r="64" spans="1:67" x14ac:dyDescent="0.35">
      <c r="A64" s="52" t="s">
        <v>445</v>
      </c>
      <c r="B64" s="1041">
        <v>13000</v>
      </c>
      <c r="C64" s="601">
        <v>13000</v>
      </c>
      <c r="D64" s="19"/>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row>
    <row r="65" spans="1:67" x14ac:dyDescent="0.35">
      <c r="A65" s="52" t="s">
        <v>446</v>
      </c>
      <c r="B65" s="1041">
        <v>1500</v>
      </c>
      <c r="C65" s="601">
        <v>1000</v>
      </c>
      <c r="D65" s="19"/>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row>
    <row r="66" spans="1:67" x14ac:dyDescent="0.35">
      <c r="A66" s="84" t="s">
        <v>431</v>
      </c>
      <c r="B66" s="1042">
        <v>51470</v>
      </c>
      <c r="C66" s="85">
        <f>SUM(C55:C65)</f>
        <v>52770</v>
      </c>
      <c r="D66" s="1263"/>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row>
    <row r="67" spans="1:67" x14ac:dyDescent="0.35">
      <c r="A67" s="612" t="s">
        <v>447</v>
      </c>
      <c r="B67" s="1043">
        <v>38988</v>
      </c>
      <c r="C67" s="1037">
        <f>C47-C53-C66</f>
        <v>62646</v>
      </c>
      <c r="D67" s="19"/>
      <c r="E67" s="533"/>
      <c r="F67" s="250"/>
      <c r="G67" s="16"/>
      <c r="H67" s="533"/>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row>
    <row r="68" spans="1:67" x14ac:dyDescent="0.35">
      <c r="A68" s="233"/>
      <c r="B68" s="52"/>
      <c r="C68" s="52"/>
      <c r="D68" s="533"/>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row>
    <row r="69" spans="1:67" x14ac:dyDescent="0.35">
      <c r="A69" s="233"/>
      <c r="B69" s="52"/>
      <c r="C69" s="52"/>
      <c r="E69" s="16"/>
      <c r="F69" s="16"/>
      <c r="G69" s="16"/>
      <c r="H69" s="533"/>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row>
    <row r="70" spans="1:67" x14ac:dyDescent="0.35">
      <c r="A70" s="233"/>
      <c r="B70" s="52"/>
      <c r="C70" s="52"/>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row>
    <row r="72" spans="1:67" s="16" customFormat="1" x14ac:dyDescent="0.35">
      <c r="A72" s="65" t="s">
        <v>448</v>
      </c>
      <c r="B72" s="14"/>
      <c r="C72" s="34"/>
      <c r="D72" s="34"/>
      <c r="E72" s="34"/>
      <c r="F72" s="250"/>
      <c r="G72" s="249"/>
      <c r="H72" s="31"/>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row>
    <row r="73" spans="1:67" ht="5.5" customHeight="1" x14ac:dyDescent="0.35">
      <c r="A73" s="618"/>
    </row>
    <row r="74" spans="1:67" x14ac:dyDescent="0.35">
      <c r="A74" s="32" t="s">
        <v>449</v>
      </c>
      <c r="F74" s="596"/>
      <c r="G74" s="31"/>
    </row>
    <row r="75" spans="1:67" ht="16" thickBot="1" x14ac:dyDescent="0.4">
      <c r="A75" s="619"/>
    </row>
    <row r="76" spans="1:67" x14ac:dyDescent="0.35">
      <c r="A76" s="620" t="s">
        <v>450</v>
      </c>
      <c r="B76" s="620"/>
      <c r="C76" s="620"/>
      <c r="D76" s="620"/>
      <c r="E76" s="620"/>
      <c r="F76" s="524"/>
      <c r="G76" s="527"/>
      <c r="H76" s="529"/>
    </row>
    <row r="77" spans="1:67" x14ac:dyDescent="0.35">
      <c r="A77" s="609" t="s">
        <v>375</v>
      </c>
      <c r="B77" s="608"/>
      <c r="C77" s="608"/>
      <c r="D77" s="608"/>
      <c r="E77" s="608"/>
      <c r="F77" s="609"/>
      <c r="G77" s="528"/>
      <c r="H77" s="97"/>
    </row>
    <row r="78" spans="1:67" x14ac:dyDescent="0.35">
      <c r="A78" s="610" t="s">
        <v>451</v>
      </c>
      <c r="B78" s="608"/>
      <c r="C78" s="608"/>
      <c r="D78" s="608"/>
      <c r="E78" s="608"/>
      <c r="F78" s="609"/>
      <c r="G78" s="528"/>
      <c r="H78" s="97"/>
    </row>
    <row r="79" spans="1:67" x14ac:dyDescent="0.35">
      <c r="A79" s="621"/>
      <c r="B79" s="622" t="s">
        <v>376</v>
      </c>
      <c r="C79" s="623"/>
      <c r="D79" s="622"/>
      <c r="E79" s="624" t="s">
        <v>378</v>
      </c>
      <c r="F79" s="625"/>
      <c r="G79" s="625"/>
      <c r="H79" s="625"/>
    </row>
    <row r="80" spans="1:67" ht="31.5" x14ac:dyDescent="0.35">
      <c r="A80" s="518"/>
      <c r="B80" s="520"/>
      <c r="C80" s="522" t="s">
        <v>326</v>
      </c>
      <c r="D80" s="520" t="s">
        <v>452</v>
      </c>
      <c r="E80" s="522" t="s">
        <v>353</v>
      </c>
      <c r="F80" s="525" t="s">
        <v>380</v>
      </c>
      <c r="G80" s="522" t="s">
        <v>364</v>
      </c>
      <c r="H80" s="530" t="s">
        <v>380</v>
      </c>
    </row>
    <row r="81" spans="1:10" x14ac:dyDescent="0.35">
      <c r="A81" s="841" t="s">
        <v>453</v>
      </c>
      <c r="B81" s="520"/>
      <c r="C81" s="522"/>
      <c r="D81" s="520"/>
      <c r="E81" s="522"/>
      <c r="F81" s="525"/>
      <c r="G81" s="522"/>
      <c r="H81" s="530"/>
    </row>
    <row r="82" spans="1:10" x14ac:dyDescent="0.35">
      <c r="A82" s="842" t="s">
        <v>454</v>
      </c>
      <c r="B82" s="843">
        <v>299667</v>
      </c>
      <c r="C82" s="1034">
        <v>45685.97542137406</v>
      </c>
      <c r="D82" s="844">
        <v>708.4999656</v>
      </c>
      <c r="E82" s="845">
        <v>128155.89745419113</v>
      </c>
      <c r="F82" s="1035">
        <v>0.50600000000000001</v>
      </c>
      <c r="G82" s="845">
        <v>125116.62715883482</v>
      </c>
      <c r="H82" s="531">
        <v>0.49399999999999999</v>
      </c>
      <c r="J82" s="573"/>
    </row>
    <row r="83" spans="1:10" ht="7" customHeight="1" x14ac:dyDescent="0.35">
      <c r="A83" s="519"/>
      <c r="B83" s="521"/>
      <c r="C83" s="1036"/>
      <c r="D83" s="521"/>
      <c r="E83" s="523"/>
      <c r="F83" s="526"/>
      <c r="G83" s="523"/>
      <c r="H83" s="532"/>
    </row>
  </sheetData>
  <mergeCells count="2">
    <mergeCell ref="A4:C4"/>
    <mergeCell ref="A38:C38"/>
  </mergeCells>
  <pageMargins left="0.74803149606299213" right="0.74803149606299213" top="0.98425196850393704" bottom="0.98425196850393704" header="0.51181102362204722" footer="0.51181102362204722"/>
  <pageSetup paperSize="9" scale="65" orientation="portrait" r:id="rId1"/>
  <headerFooter alignWithMargins="0">
    <oddFooter>&amp;L&amp;D&amp;R&amp;A</oddFooter>
  </headerFooter>
  <rowBreaks count="1" manualBreakCount="1">
    <brk id="69"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6B649-D1F4-4FFD-B05F-96B4A046EFCC}">
  <sheetPr>
    <tabColor theme="9" tint="0.79998168889431442"/>
  </sheetPr>
  <dimension ref="A1:AI79"/>
  <sheetViews>
    <sheetView showGridLines="0" topLeftCell="A10" zoomScale="110" zoomScaleNormal="110" workbookViewId="0">
      <selection activeCell="A73" sqref="A73"/>
    </sheetView>
  </sheetViews>
  <sheetFormatPr defaultColWidth="8.81640625" defaultRowHeight="10" x14ac:dyDescent="0.2"/>
  <cols>
    <col min="1" max="1" width="30.7265625" style="136" customWidth="1"/>
    <col min="2" max="2" width="6" style="847" customWidth="1"/>
    <col min="3" max="3" width="3.26953125" style="848" customWidth="1"/>
    <col min="4" max="4" width="8.81640625" style="136" customWidth="1"/>
    <col min="5" max="5" width="9.453125" style="136" customWidth="1"/>
    <col min="6" max="6" width="6.1796875" style="136" customWidth="1"/>
    <col min="7" max="7" width="9.1796875" style="136" customWidth="1"/>
    <col min="8" max="8" width="8.81640625" style="136" customWidth="1"/>
    <col min="9" max="9" width="9.453125" style="136" customWidth="1"/>
    <col min="10" max="10" width="6.1796875" style="136" customWidth="1"/>
    <col min="11" max="11" width="9.1796875" style="136" customWidth="1"/>
    <col min="12" max="12" width="9.453125" style="847" hidden="1" customWidth="1"/>
    <col min="13" max="13" width="3.26953125" style="848" hidden="1" customWidth="1"/>
    <col min="14" max="14" width="8.81640625" style="136" hidden="1" customWidth="1"/>
    <col min="15" max="15" width="9.453125" style="136" hidden="1" customWidth="1"/>
    <col min="16" max="16" width="6.1796875" style="136" hidden="1" customWidth="1"/>
    <col min="17" max="17" width="9.1796875" style="136" hidden="1" customWidth="1"/>
    <col min="18" max="18" width="6" style="847" hidden="1" customWidth="1"/>
    <col min="19" max="19" width="3.26953125" style="848" hidden="1" customWidth="1"/>
    <col min="20" max="20" width="8.81640625" style="136" hidden="1" customWidth="1"/>
    <col min="21" max="21" width="9.453125" style="136" hidden="1" customWidth="1"/>
    <col min="22" max="22" width="6.1796875" style="136" hidden="1" customWidth="1"/>
    <col min="23" max="23" width="9.1796875" style="136" hidden="1" customWidth="1"/>
    <col min="24" max="24" width="5.1796875" style="853" hidden="1" customWidth="1"/>
    <col min="25" max="25" width="3.1796875" style="848" hidden="1" customWidth="1"/>
    <col min="26" max="26" width="8.7265625" style="850" hidden="1" customWidth="1"/>
    <col min="27" max="27" width="6.7265625" style="850" hidden="1" customWidth="1"/>
    <col min="28" max="29" width="7.453125" style="850" hidden="1" customWidth="1"/>
    <col min="30" max="30" width="58.26953125" style="853" customWidth="1"/>
    <col min="31" max="31" width="36.26953125" style="136" customWidth="1"/>
    <col min="32" max="32" width="8.81640625" style="136"/>
    <col min="33" max="33" width="10.453125" style="136" bestFit="1" customWidth="1"/>
    <col min="34" max="16384" width="8.81640625" style="136"/>
  </cols>
  <sheetData>
    <row r="1" spans="1:35" ht="14" x14ac:dyDescent="0.3">
      <c r="A1" s="846" t="s">
        <v>455</v>
      </c>
      <c r="X1" s="847"/>
      <c r="Y1" s="849"/>
      <c r="AD1" s="851" t="s">
        <v>456</v>
      </c>
    </row>
    <row r="2" spans="1:35" x14ac:dyDescent="0.2">
      <c r="A2" s="852" t="s">
        <v>457</v>
      </c>
      <c r="AD2" s="1077">
        <v>45351</v>
      </c>
      <c r="AG2" s="854"/>
    </row>
    <row r="3" spans="1:35" ht="11.5" x14ac:dyDescent="0.25">
      <c r="A3" s="1049" t="s">
        <v>458</v>
      </c>
      <c r="X3" s="847"/>
      <c r="Y3" s="849"/>
      <c r="AD3" s="1050"/>
    </row>
    <row r="4" spans="1:35" ht="11.5" x14ac:dyDescent="0.25">
      <c r="A4" s="1051" t="s">
        <v>459</v>
      </c>
    </row>
    <row r="5" spans="1:35" ht="11.5" x14ac:dyDescent="0.25">
      <c r="A5" s="855"/>
    </row>
    <row r="6" spans="1:35" ht="10.5" x14ac:dyDescent="0.25">
      <c r="A6" s="1214" t="s">
        <v>460</v>
      </c>
      <c r="B6" s="1214">
        <v>3.5000000000000003E-2</v>
      </c>
      <c r="C6" s="1093"/>
      <c r="D6" s="1209"/>
      <c r="H6" s="1208" t="s">
        <v>461</v>
      </c>
      <c r="L6" s="1092">
        <v>1.3599999999999999E-2</v>
      </c>
      <c r="M6" s="1093"/>
    </row>
    <row r="7" spans="1:35" ht="16.5" customHeight="1" thickBot="1" x14ac:dyDescent="0.3">
      <c r="A7" s="1209"/>
      <c r="B7" s="1215"/>
      <c r="C7" s="1093"/>
      <c r="D7" s="1209"/>
      <c r="H7" s="1208" t="s">
        <v>462</v>
      </c>
      <c r="N7" s="856"/>
    </row>
    <row r="8" spans="1:35" ht="15.5" x14ac:dyDescent="0.35">
      <c r="A8" s="857" t="s">
        <v>463</v>
      </c>
      <c r="B8" s="858"/>
      <c r="C8" s="859"/>
      <c r="D8" s="1408" t="s">
        <v>464</v>
      </c>
      <c r="E8" s="1409"/>
      <c r="F8" s="1409"/>
      <c r="G8" s="1410"/>
      <c r="H8" s="1411" t="s">
        <v>465</v>
      </c>
      <c r="I8" s="1412"/>
      <c r="J8" s="1412"/>
      <c r="K8" s="1413"/>
      <c r="L8" s="858" t="s">
        <v>466</v>
      </c>
      <c r="M8" s="859"/>
      <c r="N8" s="1408" t="s">
        <v>467</v>
      </c>
      <c r="O8" s="1409"/>
      <c r="P8" s="1409"/>
      <c r="Q8" s="1410"/>
      <c r="R8" s="860"/>
      <c r="S8" s="861"/>
      <c r="T8" s="1411" t="s">
        <v>468</v>
      </c>
      <c r="U8" s="1412"/>
      <c r="V8" s="1412"/>
      <c r="W8" s="1413"/>
      <c r="X8" s="862"/>
      <c r="Y8" s="863"/>
      <c r="Z8" s="1411" t="s">
        <v>469</v>
      </c>
      <c r="AA8" s="1412"/>
      <c r="AB8" s="1412"/>
      <c r="AC8" s="1413"/>
      <c r="AD8" s="864"/>
    </row>
    <row r="9" spans="1:35" ht="21.5" thickBot="1" x14ac:dyDescent="0.3">
      <c r="A9" s="865" t="s">
        <v>470</v>
      </c>
      <c r="B9" s="866" t="s">
        <v>453</v>
      </c>
      <c r="C9" s="867" t="s">
        <v>471</v>
      </c>
      <c r="D9" s="868" t="s">
        <v>472</v>
      </c>
      <c r="E9" s="869" t="s">
        <v>473</v>
      </c>
      <c r="F9" s="869" t="s">
        <v>474</v>
      </c>
      <c r="G9" s="870" t="s">
        <v>475</v>
      </c>
      <c r="H9" s="873" t="s">
        <v>472</v>
      </c>
      <c r="I9" s="874" t="s">
        <v>473</v>
      </c>
      <c r="J9" s="874" t="s">
        <v>474</v>
      </c>
      <c r="K9" s="875" t="s">
        <v>475</v>
      </c>
      <c r="L9" s="866" t="s">
        <v>453</v>
      </c>
      <c r="M9" s="867" t="s">
        <v>471</v>
      </c>
      <c r="N9" s="868" t="s">
        <v>472</v>
      </c>
      <c r="O9" s="869" t="s">
        <v>473</v>
      </c>
      <c r="P9" s="869" t="s">
        <v>474</v>
      </c>
      <c r="Q9" s="870" t="s">
        <v>475</v>
      </c>
      <c r="R9" s="871" t="s">
        <v>453</v>
      </c>
      <c r="S9" s="872" t="s">
        <v>471</v>
      </c>
      <c r="T9" s="873" t="s">
        <v>472</v>
      </c>
      <c r="U9" s="874" t="s">
        <v>473</v>
      </c>
      <c r="V9" s="874" t="s">
        <v>474</v>
      </c>
      <c r="W9" s="875" t="s">
        <v>475</v>
      </c>
      <c r="X9" s="876" t="s">
        <v>453</v>
      </c>
      <c r="Y9" s="872" t="s">
        <v>471</v>
      </c>
      <c r="Z9" s="873" t="s">
        <v>472</v>
      </c>
      <c r="AA9" s="874" t="s">
        <v>473</v>
      </c>
      <c r="AB9" s="874" t="s">
        <v>474</v>
      </c>
      <c r="AC9" s="875" t="s">
        <v>475</v>
      </c>
      <c r="AD9" s="877" t="s">
        <v>5</v>
      </c>
    </row>
    <row r="10" spans="1:35" s="882" customFormat="1" ht="10.5" x14ac:dyDescent="0.25">
      <c r="A10" s="1094" t="s">
        <v>476</v>
      </c>
      <c r="B10" s="1095"/>
      <c r="C10" s="1096"/>
      <c r="D10" s="1210">
        <v>250</v>
      </c>
      <c r="E10" s="1097"/>
      <c r="F10" s="1097"/>
      <c r="G10" s="1098"/>
      <c r="H10" s="1103">
        <v>250</v>
      </c>
      <c r="I10" s="1099"/>
      <c r="J10" s="1099"/>
      <c r="K10" s="1100"/>
      <c r="L10" s="1095"/>
      <c r="M10" s="1096"/>
      <c r="N10" s="1099"/>
      <c r="O10" s="1099"/>
      <c r="P10" s="1099"/>
      <c r="Q10" s="1100"/>
      <c r="R10" s="1101" t="s">
        <v>477</v>
      </c>
      <c r="S10" s="1102"/>
      <c r="T10" s="1103">
        <v>250</v>
      </c>
      <c r="U10" s="1103"/>
      <c r="V10" s="1103"/>
      <c r="W10" s="1104"/>
      <c r="X10" s="1101" t="s">
        <v>477</v>
      </c>
      <c r="Y10" s="1102">
        <v>41</v>
      </c>
      <c r="Z10" s="1103">
        <v>254</v>
      </c>
      <c r="AA10" s="1103"/>
      <c r="AB10" s="1103"/>
      <c r="AC10" s="1104"/>
      <c r="AD10" s="1105" t="s">
        <v>478</v>
      </c>
      <c r="AE10" s="136"/>
    </row>
    <row r="11" spans="1:35" s="882" customFormat="1" ht="10.5" x14ac:dyDescent="0.25">
      <c r="A11" s="883"/>
      <c r="B11" s="878"/>
      <c r="C11" s="884"/>
      <c r="D11" s="1052"/>
      <c r="E11" s="1052"/>
      <c r="F11" s="1052"/>
      <c r="G11" s="1053"/>
      <c r="H11" s="879"/>
      <c r="I11" s="879"/>
      <c r="J11" s="879"/>
      <c r="K11" s="885"/>
      <c r="L11" s="878"/>
      <c r="M11" s="884"/>
      <c r="N11" s="879"/>
      <c r="O11" s="879"/>
      <c r="P11" s="879"/>
      <c r="Q11" s="885"/>
      <c r="R11" s="880"/>
      <c r="S11" s="886"/>
      <c r="T11" s="881"/>
      <c r="U11" s="881"/>
      <c r="V11" s="881"/>
      <c r="W11" s="887"/>
      <c r="X11" s="880"/>
      <c r="Y11" s="886"/>
      <c r="Z11" s="881"/>
      <c r="AA11" s="881"/>
      <c r="AB11" s="881"/>
      <c r="AC11" s="887"/>
      <c r="AD11" s="888"/>
      <c r="AE11" s="136"/>
      <c r="AI11" s="889"/>
    </row>
    <row r="12" spans="1:35" s="882" customFormat="1" ht="11.25" hidden="1" customHeight="1" x14ac:dyDescent="0.25">
      <c r="A12" s="883" t="s">
        <v>479</v>
      </c>
      <c r="B12" s="878"/>
      <c r="C12" s="884"/>
      <c r="D12" s="1052"/>
      <c r="E12" s="1052"/>
      <c r="F12" s="1052"/>
      <c r="G12" s="1053"/>
      <c r="H12" s="879"/>
      <c r="I12" s="879"/>
      <c r="J12" s="879"/>
      <c r="K12" s="885"/>
      <c r="L12" s="878"/>
      <c r="M12" s="884"/>
      <c r="N12" s="879"/>
      <c r="O12" s="879"/>
      <c r="P12" s="879"/>
      <c r="Q12" s="885"/>
      <c r="R12" s="880" t="s">
        <v>477</v>
      </c>
      <c r="S12" s="886">
        <v>56</v>
      </c>
      <c r="T12" s="881"/>
      <c r="U12" s="881"/>
      <c r="V12" s="881"/>
      <c r="W12" s="887"/>
      <c r="X12" s="880"/>
      <c r="Y12" s="886"/>
      <c r="Z12" s="881">
        <v>1596</v>
      </c>
      <c r="AA12" s="881"/>
      <c r="AB12" s="881">
        <f>+Z12</f>
        <v>1596</v>
      </c>
      <c r="AC12" s="887"/>
      <c r="AD12" s="888" t="s">
        <v>480</v>
      </c>
      <c r="AE12" s="136"/>
      <c r="AI12" s="889"/>
    </row>
    <row r="13" spans="1:35" s="902" customFormat="1" ht="11.25" hidden="1" customHeight="1" x14ac:dyDescent="0.25">
      <c r="A13" s="890" t="s">
        <v>481</v>
      </c>
      <c r="B13" s="891"/>
      <c r="C13" s="892"/>
      <c r="D13" s="1054"/>
      <c r="E13" s="1054"/>
      <c r="F13" s="1054"/>
      <c r="G13" s="1055"/>
      <c r="H13" s="893"/>
      <c r="I13" s="893"/>
      <c r="J13" s="893"/>
      <c r="K13" s="894"/>
      <c r="L13" s="891"/>
      <c r="M13" s="892"/>
      <c r="N13" s="893"/>
      <c r="O13" s="893"/>
      <c r="P13" s="893"/>
      <c r="Q13" s="894"/>
      <c r="R13" s="895"/>
      <c r="S13" s="896"/>
      <c r="T13" s="897"/>
      <c r="U13" s="897"/>
      <c r="V13" s="897"/>
      <c r="W13" s="898"/>
      <c r="X13" s="899"/>
      <c r="Y13" s="886"/>
      <c r="Z13" s="897"/>
      <c r="AA13" s="897"/>
      <c r="AB13" s="897"/>
      <c r="AC13" s="898"/>
      <c r="AD13" s="900"/>
      <c r="AE13" s="901"/>
      <c r="AI13" s="889"/>
    </row>
    <row r="14" spans="1:35" s="902" customFormat="1" ht="11.25" hidden="1" customHeight="1" x14ac:dyDescent="0.25">
      <c r="A14" s="890" t="s">
        <v>482</v>
      </c>
      <c r="B14" s="891"/>
      <c r="C14" s="892"/>
      <c r="D14" s="1054"/>
      <c r="E14" s="1054"/>
      <c r="F14" s="1054"/>
      <c r="G14" s="1055"/>
      <c r="H14" s="893"/>
      <c r="I14" s="893"/>
      <c r="J14" s="893"/>
      <c r="K14" s="894"/>
      <c r="L14" s="891"/>
      <c r="M14" s="892"/>
      <c r="N14" s="893"/>
      <c r="O14" s="893"/>
      <c r="P14" s="893"/>
      <c r="Q14" s="894"/>
      <c r="R14" s="895"/>
      <c r="S14" s="896"/>
      <c r="T14" s="897"/>
      <c r="U14" s="897"/>
      <c r="V14" s="897"/>
      <c r="W14" s="898"/>
      <c r="X14" s="899"/>
      <c r="Y14" s="886"/>
      <c r="Z14" s="897"/>
      <c r="AA14" s="897"/>
      <c r="AB14" s="897"/>
      <c r="AC14" s="898"/>
      <c r="AD14" s="900"/>
      <c r="AE14" s="901"/>
      <c r="AI14" s="889"/>
    </row>
    <row r="15" spans="1:35" s="902" customFormat="1" ht="11.25" hidden="1" customHeight="1" x14ac:dyDescent="0.25">
      <c r="A15" s="890" t="s">
        <v>483</v>
      </c>
      <c r="B15" s="891"/>
      <c r="C15" s="892"/>
      <c r="D15" s="1054"/>
      <c r="E15" s="1054"/>
      <c r="F15" s="1054"/>
      <c r="G15" s="1055"/>
      <c r="H15" s="893"/>
      <c r="I15" s="893"/>
      <c r="J15" s="893"/>
      <c r="K15" s="894"/>
      <c r="L15" s="891"/>
      <c r="M15" s="892"/>
      <c r="N15" s="893"/>
      <c r="O15" s="893"/>
      <c r="P15" s="893"/>
      <c r="Q15" s="894"/>
      <c r="R15" s="895"/>
      <c r="S15" s="896"/>
      <c r="T15" s="897"/>
      <c r="U15" s="897"/>
      <c r="V15" s="897"/>
      <c r="W15" s="898"/>
      <c r="X15" s="899"/>
      <c r="Y15" s="886"/>
      <c r="Z15" s="897"/>
      <c r="AA15" s="897"/>
      <c r="AB15" s="897">
        <v>500000</v>
      </c>
      <c r="AC15" s="898"/>
      <c r="AD15" s="900"/>
      <c r="AE15" s="901"/>
      <c r="AI15" s="889"/>
    </row>
    <row r="16" spans="1:35" s="902" customFormat="1" ht="11.25" hidden="1" customHeight="1" x14ac:dyDescent="0.25">
      <c r="A16" s="890" t="s">
        <v>484</v>
      </c>
      <c r="B16" s="891"/>
      <c r="C16" s="892"/>
      <c r="D16" s="1054"/>
      <c r="E16" s="1054"/>
      <c r="F16" s="1054"/>
      <c r="G16" s="1055"/>
      <c r="H16" s="893"/>
      <c r="I16" s="893"/>
      <c r="J16" s="893"/>
      <c r="K16" s="894"/>
      <c r="L16" s="891"/>
      <c r="M16" s="892"/>
      <c r="N16" s="893"/>
      <c r="O16" s="893"/>
      <c r="P16" s="893"/>
      <c r="Q16" s="894"/>
      <c r="R16" s="895"/>
      <c r="S16" s="896"/>
      <c r="T16" s="897"/>
      <c r="U16" s="897"/>
      <c r="V16" s="897"/>
      <c r="W16" s="898"/>
      <c r="X16" s="899"/>
      <c r="Y16" s="886"/>
      <c r="Z16" s="897"/>
      <c r="AA16" s="897"/>
      <c r="AB16" s="897">
        <v>196000</v>
      </c>
      <c r="AC16" s="898"/>
      <c r="AD16" s="900"/>
      <c r="AE16" s="901"/>
      <c r="AI16" s="889"/>
    </row>
    <row r="17" spans="1:35" s="902" customFormat="1" ht="11.25" hidden="1" customHeight="1" x14ac:dyDescent="0.25">
      <c r="A17" s="890" t="s">
        <v>485</v>
      </c>
      <c r="B17" s="891"/>
      <c r="C17" s="892"/>
      <c r="D17" s="1054"/>
      <c r="E17" s="1054"/>
      <c r="F17" s="1054"/>
      <c r="G17" s="1055"/>
      <c r="H17" s="893"/>
      <c r="I17" s="893"/>
      <c r="J17" s="893"/>
      <c r="K17" s="894"/>
      <c r="L17" s="891"/>
      <c r="M17" s="892"/>
      <c r="N17" s="893"/>
      <c r="O17" s="893"/>
      <c r="P17" s="893"/>
      <c r="Q17" s="894"/>
      <c r="R17" s="895"/>
      <c r="S17" s="896"/>
      <c r="T17" s="897"/>
      <c r="U17" s="897"/>
      <c r="V17" s="897"/>
      <c r="W17" s="898"/>
      <c r="X17" s="899"/>
      <c r="Y17" s="886"/>
      <c r="Z17" s="897"/>
      <c r="AA17" s="897"/>
      <c r="AB17" s="897">
        <v>900000</v>
      </c>
      <c r="AC17" s="898"/>
      <c r="AD17" s="900"/>
      <c r="AE17" s="901"/>
      <c r="AI17" s="889"/>
    </row>
    <row r="18" spans="1:35" s="902" customFormat="1" ht="10.5" x14ac:dyDescent="0.25">
      <c r="A18" s="890"/>
      <c r="B18" s="891"/>
      <c r="C18" s="892"/>
      <c r="D18" s="1054"/>
      <c r="E18" s="1054"/>
      <c r="F18" s="1054"/>
      <c r="G18" s="1055"/>
      <c r="H18" s="893"/>
      <c r="I18" s="893"/>
      <c r="J18" s="893"/>
      <c r="K18" s="894"/>
      <c r="L18" s="891"/>
      <c r="M18" s="892"/>
      <c r="N18" s="893"/>
      <c r="O18" s="893"/>
      <c r="P18" s="893"/>
      <c r="Q18" s="894"/>
      <c r="R18" s="895"/>
      <c r="S18" s="896"/>
      <c r="T18" s="897"/>
      <c r="U18" s="897"/>
      <c r="V18" s="897"/>
      <c r="W18" s="898"/>
      <c r="X18" s="899"/>
      <c r="Y18" s="886"/>
      <c r="Z18" s="897"/>
      <c r="AA18" s="897"/>
      <c r="AB18" s="897"/>
      <c r="AC18" s="898"/>
      <c r="AD18" s="813"/>
      <c r="AE18" s="901"/>
      <c r="AI18" s="889"/>
    </row>
    <row r="19" spans="1:35" s="882" customFormat="1" ht="10.5" x14ac:dyDescent="0.25">
      <c r="A19" s="1106" t="s">
        <v>486</v>
      </c>
      <c r="B19" s="1095" t="s">
        <v>477</v>
      </c>
      <c r="C19" s="1107">
        <v>93</v>
      </c>
      <c r="D19" s="1210">
        <v>756</v>
      </c>
      <c r="E19" s="1211">
        <v>756</v>
      </c>
      <c r="F19" s="1097"/>
      <c r="G19" s="1108"/>
      <c r="H19" s="1103">
        <v>756</v>
      </c>
      <c r="I19" s="1110">
        <f>+H19</f>
        <v>756</v>
      </c>
      <c r="J19" s="1103"/>
      <c r="K19" s="1111"/>
      <c r="L19" s="1101" t="s">
        <v>477</v>
      </c>
      <c r="M19" s="1109">
        <v>93</v>
      </c>
      <c r="N19" s="1103">
        <v>738</v>
      </c>
      <c r="O19" s="1110">
        <f>+N19</f>
        <v>738</v>
      </c>
      <c r="P19" s="1103"/>
      <c r="Q19" s="1111"/>
      <c r="R19" s="1101" t="s">
        <v>477</v>
      </c>
      <c r="S19" s="1109">
        <v>93</v>
      </c>
      <c r="T19" s="1103">
        <v>714</v>
      </c>
      <c r="U19" s="1110">
        <f>+T19</f>
        <v>714</v>
      </c>
      <c r="V19" s="1103"/>
      <c r="W19" s="1112"/>
      <c r="X19" s="1101" t="s">
        <v>477</v>
      </c>
      <c r="Y19" s="1109"/>
      <c r="Z19" s="1103"/>
      <c r="AA19" s="1103"/>
      <c r="AB19" s="1103"/>
      <c r="AC19" s="1112"/>
      <c r="AD19" s="1113" t="s">
        <v>487</v>
      </c>
      <c r="AE19" s="814"/>
      <c r="AI19" s="889"/>
    </row>
    <row r="20" spans="1:35" s="882" customFormat="1" ht="10.5" x14ac:dyDescent="0.25">
      <c r="A20" s="890" t="s">
        <v>481</v>
      </c>
      <c r="B20" s="878"/>
      <c r="C20" s="884"/>
      <c r="D20" s="1052"/>
      <c r="E20" s="1056"/>
      <c r="F20" s="1052"/>
      <c r="G20" s="1053"/>
      <c r="H20" s="1052"/>
      <c r="I20" s="1056"/>
      <c r="J20" s="1052"/>
      <c r="K20" s="1053"/>
      <c r="L20" s="878"/>
      <c r="M20" s="884"/>
      <c r="N20" s="1057" t="s">
        <v>488</v>
      </c>
      <c r="O20" s="903"/>
      <c r="P20" s="879"/>
      <c r="Q20" s="885"/>
      <c r="R20" s="880"/>
      <c r="S20" s="886"/>
      <c r="T20" s="881"/>
      <c r="U20" s="904"/>
      <c r="V20" s="881"/>
      <c r="W20" s="887"/>
      <c r="X20" s="880"/>
      <c r="Y20" s="886"/>
      <c r="Z20" s="881"/>
      <c r="AA20" s="881"/>
      <c r="AB20" s="881"/>
      <c r="AC20" s="887"/>
      <c r="AD20" s="813" t="s">
        <v>489</v>
      </c>
      <c r="AE20" s="136"/>
      <c r="AI20" s="889"/>
    </row>
    <row r="21" spans="1:35" s="882" customFormat="1" ht="10.5" x14ac:dyDescent="0.25">
      <c r="A21" s="890" t="s">
        <v>490</v>
      </c>
      <c r="B21" s="908"/>
      <c r="C21" s="909"/>
      <c r="D21" s="1054"/>
      <c r="E21" s="1212">
        <v>756</v>
      </c>
      <c r="F21" s="1054"/>
      <c r="G21" s="1053"/>
      <c r="H21" s="893"/>
      <c r="I21" s="897">
        <f>+I19</f>
        <v>756</v>
      </c>
      <c r="J21" s="893"/>
      <c r="K21" s="885"/>
      <c r="L21" s="908"/>
      <c r="M21" s="909"/>
      <c r="N21" s="893"/>
      <c r="O21" s="897">
        <f>+O19</f>
        <v>738</v>
      </c>
      <c r="P21" s="893"/>
      <c r="Q21" s="885"/>
      <c r="R21" s="905"/>
      <c r="S21" s="906"/>
      <c r="T21" s="897"/>
      <c r="U21" s="897">
        <f>+U19</f>
        <v>714</v>
      </c>
      <c r="V21" s="897"/>
      <c r="W21" s="887"/>
      <c r="X21" s="905"/>
      <c r="Y21" s="906"/>
      <c r="Z21" s="881"/>
      <c r="AA21" s="881"/>
      <c r="AB21" s="881"/>
      <c r="AC21" s="887"/>
      <c r="AD21" s="910" t="s">
        <v>491</v>
      </c>
      <c r="AE21" s="818"/>
      <c r="AF21" s="907"/>
      <c r="AI21" s="889"/>
    </row>
    <row r="22" spans="1:35" s="882" customFormat="1" ht="10.5" x14ac:dyDescent="0.25">
      <c r="A22" s="890"/>
      <c r="B22" s="908"/>
      <c r="C22" s="909"/>
      <c r="D22" s="1054"/>
      <c r="E22" s="1054"/>
      <c r="F22" s="1054"/>
      <c r="G22" s="1053"/>
      <c r="H22" s="893"/>
      <c r="I22" s="893"/>
      <c r="J22" s="893"/>
      <c r="K22" s="885"/>
      <c r="L22" s="908"/>
      <c r="M22" s="909"/>
      <c r="N22" s="893"/>
      <c r="O22" s="893"/>
      <c r="P22" s="893"/>
      <c r="Q22" s="885"/>
      <c r="R22" s="905"/>
      <c r="S22" s="906"/>
      <c r="T22" s="897"/>
      <c r="U22" s="897"/>
      <c r="V22" s="897"/>
      <c r="W22" s="887"/>
      <c r="X22" s="905"/>
      <c r="Y22" s="906"/>
      <c r="Z22" s="881"/>
      <c r="AA22" s="881"/>
      <c r="AB22" s="881"/>
      <c r="AC22" s="887"/>
      <c r="AD22" s="910"/>
      <c r="AE22" s="818"/>
      <c r="AF22" s="907"/>
      <c r="AI22" s="889"/>
    </row>
    <row r="23" spans="1:35" s="882" customFormat="1" ht="27.5" x14ac:dyDescent="0.25">
      <c r="A23" s="1106" t="s">
        <v>492</v>
      </c>
      <c r="B23" s="1095" t="s">
        <v>477</v>
      </c>
      <c r="C23" s="1107">
        <v>109</v>
      </c>
      <c r="D23" s="1210">
        <v>3637</v>
      </c>
      <c r="E23" s="1210"/>
      <c r="F23" s="1210">
        <v>3637</v>
      </c>
      <c r="G23" s="1108"/>
      <c r="H23" s="1103">
        <v>3637</v>
      </c>
      <c r="I23" s="1103"/>
      <c r="J23" s="1103">
        <f>+H23</f>
        <v>3637</v>
      </c>
      <c r="K23" s="1111"/>
      <c r="L23" s="1101" t="s">
        <v>477</v>
      </c>
      <c r="M23" s="1109">
        <v>109</v>
      </c>
      <c r="N23" s="1103">
        <v>3548</v>
      </c>
      <c r="O23" s="1103"/>
      <c r="P23" s="1103">
        <f>+N23</f>
        <v>3548</v>
      </c>
      <c r="Q23" s="1111"/>
      <c r="R23" s="1095" t="s">
        <v>477</v>
      </c>
      <c r="S23" s="1107">
        <v>109</v>
      </c>
      <c r="T23" s="1103">
        <v>3500</v>
      </c>
      <c r="U23" s="1103"/>
      <c r="V23" s="1103">
        <v>3500</v>
      </c>
      <c r="W23" s="1112"/>
      <c r="X23" s="1101"/>
      <c r="Y23" s="1109"/>
      <c r="Z23" s="1103"/>
      <c r="AA23" s="1103"/>
      <c r="AB23" s="1103"/>
      <c r="AC23" s="1112"/>
      <c r="AD23" s="1114" t="s">
        <v>493</v>
      </c>
      <c r="AE23" s="818"/>
      <c r="AF23" s="907"/>
      <c r="AI23" s="889"/>
    </row>
    <row r="24" spans="1:35" s="882" customFormat="1" ht="10.5" x14ac:dyDescent="0.25">
      <c r="A24" s="890" t="s">
        <v>494</v>
      </c>
      <c r="B24" s="911"/>
      <c r="C24" s="909"/>
      <c r="D24" s="1212"/>
      <c r="E24" s="1212"/>
      <c r="F24" s="1212"/>
      <c r="G24" s="1055"/>
      <c r="H24" s="893"/>
      <c r="I24" s="893"/>
      <c r="J24" s="893"/>
      <c r="K24" s="894"/>
      <c r="L24" s="911"/>
      <c r="M24" s="909"/>
      <c r="N24" s="893"/>
      <c r="O24" s="893"/>
      <c r="P24" s="893"/>
      <c r="Q24" s="894"/>
      <c r="R24" s="912"/>
      <c r="S24" s="913"/>
      <c r="T24" s="897"/>
      <c r="U24" s="897"/>
      <c r="V24" s="897"/>
      <c r="W24" s="898"/>
      <c r="X24" s="914"/>
      <c r="Y24" s="915"/>
      <c r="Z24" s="897"/>
      <c r="AA24" s="897"/>
      <c r="AB24" s="897"/>
      <c r="AC24" s="898"/>
      <c r="AD24" s="813" t="s">
        <v>489</v>
      </c>
      <c r="AE24" s="818"/>
      <c r="AF24" s="907"/>
      <c r="AI24" s="889"/>
    </row>
    <row r="25" spans="1:35" s="882" customFormat="1" ht="10.5" x14ac:dyDescent="0.25">
      <c r="A25" s="916" t="s">
        <v>291</v>
      </c>
      <c r="B25" s="917"/>
      <c r="C25" s="918"/>
      <c r="D25" s="1213"/>
      <c r="E25" s="1213"/>
      <c r="F25" s="1213">
        <v>3637</v>
      </c>
      <c r="G25" s="1058"/>
      <c r="H25" s="919"/>
      <c r="I25" s="919"/>
      <c r="J25" s="923">
        <f>+J23</f>
        <v>3637</v>
      </c>
      <c r="K25" s="920"/>
      <c r="L25" s="917"/>
      <c r="M25" s="918"/>
      <c r="N25" s="919"/>
      <c r="O25" s="919"/>
      <c r="P25" s="923">
        <f>+P23</f>
        <v>3548</v>
      </c>
      <c r="Q25" s="920"/>
      <c r="R25" s="921"/>
      <c r="S25" s="922"/>
      <c r="T25" s="923"/>
      <c r="U25" s="923"/>
      <c r="V25" s="923"/>
      <c r="W25" s="924"/>
      <c r="X25" s="925"/>
      <c r="Y25" s="926"/>
      <c r="Z25" s="927"/>
      <c r="AA25" s="927"/>
      <c r="AB25" s="927"/>
      <c r="AC25" s="928"/>
      <c r="AD25" s="1048"/>
      <c r="AE25" s="818"/>
      <c r="AF25" s="907"/>
      <c r="AI25" s="889"/>
    </row>
    <row r="26" spans="1:35" s="882" customFormat="1" ht="10.5" x14ac:dyDescent="0.25">
      <c r="A26" s="929"/>
      <c r="B26" s="911"/>
      <c r="C26" s="930"/>
      <c r="D26" s="893"/>
      <c r="E26" s="893"/>
      <c r="F26" s="893"/>
      <c r="G26" s="893"/>
      <c r="H26" s="893"/>
      <c r="I26" s="893"/>
      <c r="J26" s="893"/>
      <c r="K26" s="893"/>
      <c r="L26" s="911"/>
      <c r="M26" s="930"/>
      <c r="N26" s="893"/>
      <c r="O26" s="893"/>
      <c r="P26" s="893"/>
      <c r="Q26" s="893"/>
      <c r="R26" s="912"/>
      <c r="S26" s="931"/>
      <c r="T26" s="897"/>
      <c r="U26" s="897"/>
      <c r="V26" s="897"/>
      <c r="W26" s="897"/>
      <c r="X26" s="914"/>
      <c r="Y26" s="932"/>
      <c r="Z26" s="881"/>
      <c r="AA26" s="881"/>
      <c r="AB26" s="881"/>
      <c r="AC26" s="881"/>
      <c r="AD26" s="933"/>
      <c r="AE26" s="818"/>
      <c r="AF26" s="907"/>
      <c r="AI26" s="889"/>
    </row>
    <row r="27" spans="1:35" ht="11" thickBot="1" x14ac:dyDescent="0.3">
      <c r="B27" s="136"/>
      <c r="C27" s="136"/>
      <c r="E27" s="817"/>
      <c r="F27" s="817"/>
      <c r="G27" s="817"/>
      <c r="H27" s="1216" t="s">
        <v>461</v>
      </c>
      <c r="I27" s="817"/>
      <c r="J27" s="817"/>
      <c r="K27" s="817"/>
      <c r="L27" s="934"/>
      <c r="M27" s="935"/>
      <c r="N27" s="856"/>
      <c r="O27" s="817"/>
      <c r="P27" s="817"/>
      <c r="Q27" s="817"/>
      <c r="R27" s="880"/>
      <c r="S27" s="936"/>
      <c r="T27" s="937"/>
      <c r="U27" s="937"/>
      <c r="V27" s="937"/>
      <c r="W27" s="937"/>
      <c r="X27" s="938"/>
      <c r="Y27" s="936"/>
      <c r="Z27" s="937"/>
      <c r="AA27" s="937"/>
      <c r="AB27" s="937"/>
      <c r="AC27" s="937"/>
      <c r="AI27" s="889"/>
    </row>
    <row r="28" spans="1:35" ht="15.5" x14ac:dyDescent="0.35">
      <c r="A28" s="857" t="s">
        <v>495</v>
      </c>
      <c r="B28" s="858"/>
      <c r="C28" s="859"/>
      <c r="D28" s="1408"/>
      <c r="E28" s="1409"/>
      <c r="F28" s="1409"/>
      <c r="G28" s="1410"/>
      <c r="H28" s="1411" t="s">
        <v>465</v>
      </c>
      <c r="I28" s="1412"/>
      <c r="J28" s="1412"/>
      <c r="K28" s="1413"/>
      <c r="L28" s="858" t="s">
        <v>496</v>
      </c>
      <c r="M28" s="859"/>
      <c r="N28" s="1408" t="s">
        <v>467</v>
      </c>
      <c r="O28" s="1409"/>
      <c r="P28" s="1409"/>
      <c r="Q28" s="1410"/>
      <c r="R28" s="860" t="s">
        <v>496</v>
      </c>
      <c r="S28" s="861"/>
      <c r="T28" s="1411" t="s">
        <v>468</v>
      </c>
      <c r="U28" s="1412"/>
      <c r="V28" s="1412"/>
      <c r="W28" s="1413"/>
      <c r="X28" s="862" t="s">
        <v>496</v>
      </c>
      <c r="Y28" s="863"/>
      <c r="Z28" s="1411" t="s">
        <v>469</v>
      </c>
      <c r="AA28" s="1412"/>
      <c r="AB28" s="1412"/>
      <c r="AC28" s="1413"/>
      <c r="AD28" s="864"/>
      <c r="AI28" s="889"/>
    </row>
    <row r="29" spans="1:35" ht="21.5" thickBot="1" x14ac:dyDescent="0.3">
      <c r="A29" s="865" t="s">
        <v>497</v>
      </c>
      <c r="B29" s="866"/>
      <c r="C29" s="867"/>
      <c r="D29" s="868"/>
      <c r="E29" s="869"/>
      <c r="F29" s="869"/>
      <c r="G29" s="870"/>
      <c r="H29" s="873" t="s">
        <v>472</v>
      </c>
      <c r="I29" s="874" t="s">
        <v>473</v>
      </c>
      <c r="J29" s="874" t="s">
        <v>474</v>
      </c>
      <c r="K29" s="875" t="s">
        <v>475</v>
      </c>
      <c r="L29" s="866" t="s">
        <v>453</v>
      </c>
      <c r="M29" s="867" t="s">
        <v>471</v>
      </c>
      <c r="N29" s="868" t="s">
        <v>498</v>
      </c>
      <c r="O29" s="869" t="s">
        <v>473</v>
      </c>
      <c r="P29" s="869" t="s">
        <v>474</v>
      </c>
      <c r="Q29" s="870" t="s">
        <v>475</v>
      </c>
      <c r="R29" s="871" t="s">
        <v>453</v>
      </c>
      <c r="S29" s="872" t="s">
        <v>471</v>
      </c>
      <c r="T29" s="873" t="s">
        <v>498</v>
      </c>
      <c r="U29" s="874" t="s">
        <v>473</v>
      </c>
      <c r="V29" s="874" t="s">
        <v>474</v>
      </c>
      <c r="W29" s="875" t="s">
        <v>475</v>
      </c>
      <c r="X29" s="876" t="s">
        <v>453</v>
      </c>
      <c r="Y29" s="872" t="s">
        <v>471</v>
      </c>
      <c r="Z29" s="873" t="s">
        <v>472</v>
      </c>
      <c r="AA29" s="874" t="s">
        <v>473</v>
      </c>
      <c r="AB29" s="874" t="s">
        <v>474</v>
      </c>
      <c r="AC29" s="875" t="s">
        <v>475</v>
      </c>
      <c r="AD29" s="877" t="s">
        <v>5</v>
      </c>
    </row>
    <row r="30" spans="1:35" s="889" customFormat="1" ht="22.5" hidden="1" customHeight="1" x14ac:dyDescent="0.25">
      <c r="A30" s="1059" t="s">
        <v>499</v>
      </c>
      <c r="B30" s="939"/>
      <c r="C30" s="1060"/>
      <c r="D30" s="879"/>
      <c r="E30" s="879"/>
      <c r="F30" s="879"/>
      <c r="G30" s="1061"/>
      <c r="H30" s="879"/>
      <c r="I30" s="879"/>
      <c r="J30" s="879"/>
      <c r="K30" s="1061"/>
      <c r="L30" s="939"/>
      <c r="M30" s="1060"/>
      <c r="N30" s="879"/>
      <c r="O30" s="879"/>
      <c r="P30" s="879"/>
      <c r="Q30" s="1061"/>
      <c r="R30" s="940" t="s">
        <v>500</v>
      </c>
      <c r="S30" s="1062">
        <v>2</v>
      </c>
      <c r="T30" s="881"/>
      <c r="U30" s="881"/>
      <c r="V30" s="881"/>
      <c r="W30" s="1063"/>
      <c r="X30" s="940" t="s">
        <v>500</v>
      </c>
      <c r="Y30" s="1062">
        <v>2</v>
      </c>
      <c r="Z30" s="881">
        <v>700</v>
      </c>
      <c r="AA30" s="881">
        <f>+Z30</f>
        <v>700</v>
      </c>
      <c r="AB30" s="881"/>
      <c r="AC30" s="1063"/>
      <c r="AD30" s="1064" t="s">
        <v>501</v>
      </c>
      <c r="AE30" s="941"/>
    </row>
    <row r="31" spans="1:35" s="902" customFormat="1" ht="9" hidden="1" customHeight="1" x14ac:dyDescent="0.2">
      <c r="A31" s="890" t="s">
        <v>481</v>
      </c>
      <c r="B31" s="911"/>
      <c r="C31" s="909"/>
      <c r="D31" s="893"/>
      <c r="E31" s="893"/>
      <c r="F31" s="893"/>
      <c r="G31" s="894"/>
      <c r="H31" s="893"/>
      <c r="I31" s="893"/>
      <c r="J31" s="893"/>
      <c r="K31" s="894"/>
      <c r="L31" s="911"/>
      <c r="M31" s="909"/>
      <c r="N31" s="893"/>
      <c r="O31" s="893"/>
      <c r="P31" s="893"/>
      <c r="Q31" s="894"/>
      <c r="R31" s="912"/>
      <c r="S31" s="913"/>
      <c r="T31" s="897"/>
      <c r="U31" s="897"/>
      <c r="V31" s="897"/>
      <c r="W31" s="898"/>
      <c r="X31" s="914"/>
      <c r="Y31" s="915"/>
      <c r="Z31" s="897"/>
      <c r="AA31" s="897"/>
      <c r="AB31" s="897"/>
      <c r="AC31" s="898"/>
      <c r="AD31" s="942"/>
      <c r="AE31" s="901"/>
    </row>
    <row r="32" spans="1:35" s="902" customFormat="1" ht="9" hidden="1" customHeight="1" x14ac:dyDescent="0.2">
      <c r="A32" s="890" t="s">
        <v>490</v>
      </c>
      <c r="B32" s="911"/>
      <c r="C32" s="909"/>
      <c r="D32" s="893"/>
      <c r="E32" s="893"/>
      <c r="F32" s="893"/>
      <c r="G32" s="894"/>
      <c r="H32" s="893"/>
      <c r="I32" s="893"/>
      <c r="J32" s="893"/>
      <c r="K32" s="894"/>
      <c r="L32" s="911"/>
      <c r="M32" s="909"/>
      <c r="N32" s="893"/>
      <c r="O32" s="893"/>
      <c r="P32" s="893"/>
      <c r="Q32" s="894"/>
      <c r="R32" s="912"/>
      <c r="S32" s="913"/>
      <c r="T32" s="897"/>
      <c r="U32" s="897"/>
      <c r="V32" s="897"/>
      <c r="W32" s="898"/>
      <c r="X32" s="914"/>
      <c r="Y32" s="915"/>
      <c r="Z32" s="897"/>
      <c r="AA32" s="897">
        <f>+AA30</f>
        <v>700</v>
      </c>
      <c r="AB32" s="897"/>
      <c r="AC32" s="898"/>
      <c r="AD32" s="943"/>
      <c r="AE32" s="901"/>
    </row>
    <row r="33" spans="1:31" s="902" customFormat="1" ht="9" x14ac:dyDescent="0.2">
      <c r="A33" s="890"/>
      <c r="B33" s="911"/>
      <c r="C33" s="909"/>
      <c r="D33" s="893"/>
      <c r="E33" s="893"/>
      <c r="F33" s="893"/>
      <c r="G33" s="894"/>
      <c r="H33" s="893"/>
      <c r="I33" s="893"/>
      <c r="J33" s="893"/>
      <c r="K33" s="894"/>
      <c r="L33" s="911"/>
      <c r="M33" s="909"/>
      <c r="N33" s="893"/>
      <c r="O33" s="893"/>
      <c r="P33" s="893"/>
      <c r="Q33" s="894"/>
      <c r="R33" s="912"/>
      <c r="S33" s="913"/>
      <c r="T33" s="897"/>
      <c r="U33" s="897"/>
      <c r="V33" s="897"/>
      <c r="W33" s="898"/>
      <c r="X33" s="914"/>
      <c r="Y33" s="915"/>
      <c r="Z33" s="897"/>
      <c r="AA33" s="897"/>
      <c r="AB33" s="897"/>
      <c r="AC33" s="898"/>
      <c r="AD33" s="943"/>
      <c r="AE33" s="901"/>
    </row>
    <row r="34" spans="1:31" s="889" customFormat="1" ht="10.5" x14ac:dyDescent="0.25">
      <c r="A34" s="1115" t="s">
        <v>502</v>
      </c>
      <c r="B34" s="1116" t="s">
        <v>503</v>
      </c>
      <c r="C34" s="1117">
        <v>5</v>
      </c>
      <c r="D34" s="1099">
        <v>1439</v>
      </c>
      <c r="E34" s="1099">
        <f>+D34</f>
        <v>1439</v>
      </c>
      <c r="F34" s="1099"/>
      <c r="G34" s="1111"/>
      <c r="H34" s="1103">
        <f>+N34+N34*B6</f>
        <v>1488.33</v>
      </c>
      <c r="I34" s="1103">
        <f>+H34</f>
        <v>1488.33</v>
      </c>
      <c r="J34" s="1099"/>
      <c r="K34" s="1111"/>
      <c r="L34" s="1118" t="s">
        <v>503</v>
      </c>
      <c r="M34" s="1119">
        <v>5</v>
      </c>
      <c r="N34" s="1103">
        <v>1438</v>
      </c>
      <c r="O34" s="1103">
        <f>+N34</f>
        <v>1438</v>
      </c>
      <c r="P34" s="1099"/>
      <c r="Q34" s="1111"/>
      <c r="R34" s="1118" t="s">
        <v>503</v>
      </c>
      <c r="S34" s="1119">
        <v>5</v>
      </c>
      <c r="T34" s="1103">
        <v>1486</v>
      </c>
      <c r="U34" s="1103">
        <f>+T34</f>
        <v>1486</v>
      </c>
      <c r="V34" s="1103"/>
      <c r="W34" s="1112"/>
      <c r="X34" s="1118" t="s">
        <v>503</v>
      </c>
      <c r="Y34" s="1119">
        <v>5</v>
      </c>
      <c r="Z34" s="1103">
        <v>1447</v>
      </c>
      <c r="AA34" s="1103">
        <f>+Z34</f>
        <v>1447</v>
      </c>
      <c r="AB34" s="1103"/>
      <c r="AC34" s="1112"/>
      <c r="AD34" s="1120" t="s">
        <v>504</v>
      </c>
      <c r="AE34" s="941"/>
    </row>
    <row r="35" spans="1:31" s="889" customFormat="1" ht="10.5" x14ac:dyDescent="0.25">
      <c r="A35" s="944"/>
      <c r="B35" s="939"/>
      <c r="C35" s="945"/>
      <c r="D35" s="879"/>
      <c r="E35" s="879"/>
      <c r="F35" s="879"/>
      <c r="G35" s="885"/>
      <c r="H35" s="881"/>
      <c r="I35" s="881"/>
      <c r="J35" s="879"/>
      <c r="K35" s="885"/>
      <c r="L35" s="940"/>
      <c r="M35" s="915"/>
      <c r="N35" s="881"/>
      <c r="O35" s="881"/>
      <c r="P35" s="879"/>
      <c r="Q35" s="885"/>
      <c r="R35" s="940"/>
      <c r="S35" s="915"/>
      <c r="T35" s="881"/>
      <c r="U35" s="881"/>
      <c r="V35" s="881"/>
      <c r="W35" s="887"/>
      <c r="X35" s="940"/>
      <c r="Y35" s="915"/>
      <c r="Z35" s="881"/>
      <c r="AA35" s="881"/>
      <c r="AB35" s="881"/>
      <c r="AC35" s="887"/>
      <c r="AD35" s="943" t="s">
        <v>505</v>
      </c>
      <c r="AE35" s="941"/>
    </row>
    <row r="36" spans="1:31" s="902" customFormat="1" ht="9" x14ac:dyDescent="0.2">
      <c r="A36" s="890"/>
      <c r="B36" s="911"/>
      <c r="C36" s="909"/>
      <c r="D36" s="893"/>
      <c r="E36" s="893"/>
      <c r="F36" s="893"/>
      <c r="G36" s="894"/>
      <c r="H36" s="897"/>
      <c r="I36" s="897"/>
      <c r="J36" s="893"/>
      <c r="K36" s="894"/>
      <c r="L36" s="912"/>
      <c r="M36" s="913"/>
      <c r="N36" s="897"/>
      <c r="O36" s="897"/>
      <c r="P36" s="893"/>
      <c r="Q36" s="894"/>
      <c r="R36" s="912"/>
      <c r="S36" s="913"/>
      <c r="T36" s="897"/>
      <c r="U36" s="897"/>
      <c r="V36" s="897"/>
      <c r="W36" s="898"/>
      <c r="X36" s="914"/>
      <c r="Y36" s="915"/>
      <c r="Z36" s="897"/>
      <c r="AA36" s="897"/>
      <c r="AB36" s="897"/>
      <c r="AC36" s="898"/>
      <c r="AD36" s="942"/>
      <c r="AE36" s="901"/>
    </row>
    <row r="37" spans="1:31" s="948" customFormat="1" ht="18.5" hidden="1" x14ac:dyDescent="0.25">
      <c r="A37" s="1121" t="s">
        <v>506</v>
      </c>
      <c r="B37" s="1122" t="s">
        <v>500</v>
      </c>
      <c r="C37" s="1123">
        <v>23</v>
      </c>
      <c r="D37" s="1068"/>
      <c r="E37" s="1069"/>
      <c r="F37" s="1069"/>
      <c r="G37" s="946"/>
      <c r="H37" s="1073" t="s">
        <v>507</v>
      </c>
      <c r="I37" s="1073"/>
      <c r="J37" s="1125"/>
      <c r="K37" s="1126"/>
      <c r="L37" s="1124" t="s">
        <v>500</v>
      </c>
      <c r="M37" s="947">
        <v>23</v>
      </c>
      <c r="N37" s="1073">
        <v>1100</v>
      </c>
      <c r="O37" s="1073"/>
      <c r="P37" s="1125">
        <f>+N37-Q37</f>
        <v>701.8</v>
      </c>
      <c r="Q37" s="1126">
        <v>398.2</v>
      </c>
      <c r="R37" s="1124" t="s">
        <v>500</v>
      </c>
      <c r="S37" s="947">
        <v>23</v>
      </c>
      <c r="T37" s="1073">
        <v>5000</v>
      </c>
      <c r="U37" s="1073"/>
      <c r="V37" s="1073">
        <v>3500</v>
      </c>
      <c r="W37" s="1074">
        <v>1500</v>
      </c>
      <c r="X37" s="1124" t="s">
        <v>500</v>
      </c>
      <c r="Y37" s="947">
        <v>23</v>
      </c>
      <c r="Z37" s="1073">
        <v>5000</v>
      </c>
      <c r="AA37" s="1073">
        <v>1000</v>
      </c>
      <c r="AB37" s="1073">
        <v>4000</v>
      </c>
      <c r="AC37" s="1074"/>
      <c r="AD37" s="1127" t="s">
        <v>508</v>
      </c>
      <c r="AE37" s="131"/>
    </row>
    <row r="38" spans="1:31" s="902" customFormat="1" ht="9" hidden="1" x14ac:dyDescent="0.2">
      <c r="A38" s="890"/>
      <c r="B38" s="911"/>
      <c r="C38" s="909"/>
      <c r="D38" s="893"/>
      <c r="E38" s="893"/>
      <c r="F38" s="893"/>
      <c r="G38" s="894"/>
      <c r="H38" s="893"/>
      <c r="I38" s="955"/>
      <c r="J38" s="893"/>
      <c r="K38" s="894"/>
      <c r="L38" s="911"/>
      <c r="M38" s="909"/>
      <c r="N38" s="893"/>
      <c r="O38" s="955"/>
      <c r="P38" s="893"/>
      <c r="Q38" s="894"/>
      <c r="R38" s="912"/>
      <c r="S38" s="913"/>
      <c r="T38" s="897"/>
      <c r="U38" s="897"/>
      <c r="V38" s="897"/>
      <c r="W38" s="898"/>
      <c r="X38" s="914"/>
      <c r="Y38" s="915"/>
      <c r="Z38" s="897"/>
      <c r="AA38" s="897"/>
      <c r="AB38" s="897"/>
      <c r="AC38" s="898"/>
      <c r="AD38" s="813" t="s">
        <v>489</v>
      </c>
      <c r="AE38" s="901"/>
    </row>
    <row r="39" spans="1:31" s="902" customFormat="1" ht="9" hidden="1" x14ac:dyDescent="0.2">
      <c r="A39" s="890" t="s">
        <v>481</v>
      </c>
      <c r="B39" s="911"/>
      <c r="C39" s="909"/>
      <c r="D39" s="893"/>
      <c r="E39" s="893"/>
      <c r="F39" s="893"/>
      <c r="G39" s="894"/>
      <c r="H39" s="893"/>
      <c r="I39" s="955"/>
      <c r="J39" s="893"/>
      <c r="K39" s="894"/>
      <c r="L39" s="911"/>
      <c r="M39" s="909"/>
      <c r="N39" s="893"/>
      <c r="O39" s="955"/>
      <c r="P39" s="893"/>
      <c r="Q39" s="894"/>
      <c r="R39" s="912"/>
      <c r="S39" s="913"/>
      <c r="T39" s="897"/>
      <c r="U39" s="897"/>
      <c r="V39" s="897"/>
      <c r="W39" s="898"/>
      <c r="X39" s="914"/>
      <c r="Y39" s="915"/>
      <c r="Z39" s="897"/>
      <c r="AA39" s="897"/>
      <c r="AB39" s="897"/>
      <c r="AC39" s="898"/>
      <c r="AD39" s="813"/>
      <c r="AE39" s="901"/>
    </row>
    <row r="40" spans="1:31" s="902" customFormat="1" ht="9" hidden="1" x14ac:dyDescent="0.2">
      <c r="A40" s="890" t="s">
        <v>509</v>
      </c>
      <c r="B40" s="911"/>
      <c r="C40" s="909"/>
      <c r="D40" s="893"/>
      <c r="E40" s="893"/>
      <c r="F40" s="893"/>
      <c r="G40" s="894"/>
      <c r="H40" s="893"/>
      <c r="I40" s="955"/>
      <c r="J40" s="893"/>
      <c r="K40" s="894"/>
      <c r="L40" s="911"/>
      <c r="M40" s="909"/>
      <c r="N40" s="893"/>
      <c r="O40" s="955"/>
      <c r="P40" s="893"/>
      <c r="Q40" s="894"/>
      <c r="R40" s="912"/>
      <c r="S40" s="913"/>
      <c r="T40" s="897"/>
      <c r="U40" s="897"/>
      <c r="V40" s="897"/>
      <c r="W40" s="898"/>
      <c r="X40" s="914"/>
      <c r="Y40" s="915"/>
      <c r="Z40" s="897"/>
      <c r="AA40" s="897">
        <f>+AA37</f>
        <v>1000</v>
      </c>
      <c r="AB40" s="897"/>
      <c r="AC40" s="898"/>
      <c r="AD40" s="943" t="s">
        <v>510</v>
      </c>
      <c r="AE40" s="901"/>
    </row>
    <row r="41" spans="1:31" s="902" customFormat="1" ht="9" hidden="1" x14ac:dyDescent="0.2">
      <c r="A41" s="890" t="s">
        <v>171</v>
      </c>
      <c r="B41" s="911"/>
      <c r="C41" s="909"/>
      <c r="D41" s="893"/>
      <c r="E41" s="893"/>
      <c r="F41" s="893"/>
      <c r="G41" s="894"/>
      <c r="H41" s="893"/>
      <c r="I41" s="955"/>
      <c r="J41" s="955"/>
      <c r="K41" s="894"/>
      <c r="L41" s="911"/>
      <c r="M41" s="909"/>
      <c r="N41" s="893"/>
      <c r="O41" s="955"/>
      <c r="P41" s="955">
        <v>101.8</v>
      </c>
      <c r="Q41" s="894"/>
      <c r="R41" s="912"/>
      <c r="S41" s="913"/>
      <c r="T41" s="897"/>
      <c r="U41" s="897"/>
      <c r="V41" s="897"/>
      <c r="W41" s="898"/>
      <c r="X41" s="914"/>
      <c r="Y41" s="915"/>
      <c r="Z41" s="897"/>
      <c r="AA41" s="897"/>
      <c r="AB41" s="897"/>
      <c r="AC41" s="898"/>
      <c r="AD41" s="943"/>
      <c r="AE41" s="901"/>
    </row>
    <row r="42" spans="1:31" s="902" customFormat="1" ht="9" hidden="1" x14ac:dyDescent="0.2">
      <c r="A42" s="890" t="s">
        <v>483</v>
      </c>
      <c r="B42" s="911"/>
      <c r="C42" s="909"/>
      <c r="D42" s="893"/>
      <c r="E42" s="893"/>
      <c r="F42" s="893"/>
      <c r="G42" s="894"/>
      <c r="H42" s="893"/>
      <c r="I42" s="955"/>
      <c r="J42" s="893"/>
      <c r="K42" s="894"/>
      <c r="L42" s="911"/>
      <c r="M42" s="909"/>
      <c r="N42" s="893"/>
      <c r="O42" s="955"/>
      <c r="P42" s="893"/>
      <c r="Q42" s="894"/>
      <c r="R42" s="912"/>
      <c r="S42" s="913"/>
      <c r="T42" s="897"/>
      <c r="U42" s="897"/>
      <c r="V42" s="897">
        <v>200</v>
      </c>
      <c r="W42" s="898"/>
      <c r="X42" s="914"/>
      <c r="Y42" s="915"/>
      <c r="Z42" s="897"/>
      <c r="AA42" s="897"/>
      <c r="AB42" s="897">
        <v>200000</v>
      </c>
      <c r="AC42" s="898"/>
      <c r="AD42" s="943" t="s">
        <v>511</v>
      </c>
      <c r="AE42" s="901"/>
    </row>
    <row r="43" spans="1:31" s="902" customFormat="1" ht="9" hidden="1" x14ac:dyDescent="0.2">
      <c r="A43" s="890" t="s">
        <v>293</v>
      </c>
      <c r="B43" s="911"/>
      <c r="C43" s="909"/>
      <c r="D43" s="893"/>
      <c r="E43" s="893"/>
      <c r="F43" s="893"/>
      <c r="G43" s="894"/>
      <c r="H43" s="893"/>
      <c r="I43" s="955"/>
      <c r="J43" s="955"/>
      <c r="K43" s="894"/>
      <c r="L43" s="911"/>
      <c r="M43" s="909"/>
      <c r="N43" s="893"/>
      <c r="O43" s="955"/>
      <c r="P43" s="955">
        <v>150</v>
      </c>
      <c r="Q43" s="894"/>
      <c r="R43" s="912"/>
      <c r="S43" s="913"/>
      <c r="T43" s="897"/>
      <c r="U43" s="897"/>
      <c r="V43" s="897">
        <v>350</v>
      </c>
      <c r="W43" s="898"/>
      <c r="X43" s="914"/>
      <c r="Y43" s="915"/>
      <c r="Z43" s="897"/>
      <c r="AA43" s="897"/>
      <c r="AB43" s="897">
        <v>500</v>
      </c>
      <c r="AC43" s="898"/>
      <c r="AD43" s="943" t="s">
        <v>512</v>
      </c>
      <c r="AE43" s="901"/>
    </row>
    <row r="44" spans="1:31" s="902" customFormat="1" ht="9" hidden="1" x14ac:dyDescent="0.2">
      <c r="A44" s="890" t="s">
        <v>485</v>
      </c>
      <c r="B44" s="911"/>
      <c r="C44" s="909"/>
      <c r="D44" s="893"/>
      <c r="E44" s="893"/>
      <c r="F44" s="893"/>
      <c r="G44" s="894"/>
      <c r="H44" s="893"/>
      <c r="I44" s="955"/>
      <c r="J44" s="955"/>
      <c r="K44" s="894"/>
      <c r="L44" s="911"/>
      <c r="M44" s="909"/>
      <c r="N44" s="893"/>
      <c r="O44" s="955"/>
      <c r="P44" s="955">
        <v>250</v>
      </c>
      <c r="Q44" s="894"/>
      <c r="R44" s="912"/>
      <c r="S44" s="913"/>
      <c r="T44" s="897"/>
      <c r="U44" s="897"/>
      <c r="V44" s="897">
        <v>300</v>
      </c>
      <c r="W44" s="898"/>
      <c r="X44" s="914"/>
      <c r="Y44" s="915"/>
      <c r="Z44" s="897"/>
      <c r="AA44" s="897"/>
      <c r="AB44" s="897">
        <v>500</v>
      </c>
      <c r="AC44" s="898"/>
      <c r="AD44" s="943" t="s">
        <v>513</v>
      </c>
      <c r="AE44" s="901"/>
    </row>
    <row r="45" spans="1:31" s="902" customFormat="1" ht="9" hidden="1" x14ac:dyDescent="0.2">
      <c r="A45" s="890" t="s">
        <v>291</v>
      </c>
      <c r="B45" s="911"/>
      <c r="C45" s="909"/>
      <c r="D45" s="893"/>
      <c r="E45" s="893"/>
      <c r="F45" s="893"/>
      <c r="G45" s="894"/>
      <c r="H45" s="893"/>
      <c r="I45" s="955"/>
      <c r="J45" s="955"/>
      <c r="K45" s="894"/>
      <c r="L45" s="911"/>
      <c r="M45" s="909"/>
      <c r="N45" s="893"/>
      <c r="O45" s="955"/>
      <c r="P45" s="955">
        <v>200</v>
      </c>
      <c r="Q45" s="894"/>
      <c r="R45" s="912"/>
      <c r="S45" s="913"/>
      <c r="T45" s="897"/>
      <c r="U45" s="897"/>
      <c r="V45" s="897">
        <v>2650</v>
      </c>
      <c r="W45" s="898"/>
      <c r="X45" s="914"/>
      <c r="Y45" s="915"/>
      <c r="Z45" s="897"/>
      <c r="AA45" s="897"/>
      <c r="AB45" s="897">
        <v>2800</v>
      </c>
      <c r="AC45" s="898"/>
      <c r="AD45" s="943" t="s">
        <v>514</v>
      </c>
      <c r="AE45" s="901"/>
    </row>
    <row r="46" spans="1:31" s="958" customFormat="1" ht="9" hidden="1" x14ac:dyDescent="0.2">
      <c r="A46" s="949" t="s">
        <v>515</v>
      </c>
      <c r="B46" s="950"/>
      <c r="C46" s="951"/>
      <c r="D46" s="952"/>
      <c r="E46" s="952"/>
      <c r="F46" s="952"/>
      <c r="G46" s="946"/>
      <c r="H46" s="952"/>
      <c r="I46" s="955"/>
      <c r="J46" s="952"/>
      <c r="K46" s="956"/>
      <c r="L46" s="950"/>
      <c r="M46" s="951"/>
      <c r="N46" s="952"/>
      <c r="O46" s="955"/>
      <c r="P46" s="952"/>
      <c r="Q46" s="956">
        <f>+Q37</f>
        <v>398.2</v>
      </c>
      <c r="R46" s="953"/>
      <c r="S46" s="954"/>
      <c r="T46" s="955"/>
      <c r="U46" s="955"/>
      <c r="V46" s="955"/>
      <c r="W46" s="956">
        <v>1500</v>
      </c>
      <c r="X46" s="957"/>
      <c r="Y46" s="947"/>
      <c r="Z46" s="955"/>
      <c r="AB46" s="955"/>
      <c r="AC46" s="956"/>
      <c r="AD46" s="959" t="s">
        <v>516</v>
      </c>
      <c r="AE46" s="960"/>
    </row>
    <row r="47" spans="1:31" s="958" customFormat="1" ht="9" x14ac:dyDescent="0.2">
      <c r="A47" s="949"/>
      <c r="B47" s="950"/>
      <c r="C47" s="951"/>
      <c r="D47" s="952"/>
      <c r="E47" s="952"/>
      <c r="F47" s="952"/>
      <c r="G47" s="956"/>
      <c r="H47" s="952"/>
      <c r="I47" s="952"/>
      <c r="J47" s="952"/>
      <c r="K47" s="956"/>
      <c r="L47" s="950"/>
      <c r="M47" s="951"/>
      <c r="N47" s="952"/>
      <c r="O47" s="952"/>
      <c r="P47" s="952"/>
      <c r="Q47" s="956"/>
      <c r="R47" s="953"/>
      <c r="S47" s="954"/>
      <c r="T47" s="955"/>
      <c r="U47" s="955"/>
      <c r="V47" s="955"/>
      <c r="W47" s="956"/>
      <c r="X47" s="957"/>
      <c r="Y47" s="947"/>
      <c r="Z47" s="955"/>
      <c r="AB47" s="955"/>
      <c r="AC47" s="956"/>
      <c r="AD47" s="959"/>
      <c r="AE47" s="960"/>
    </row>
    <row r="48" spans="1:31" s="962" customFormat="1" ht="35.25" customHeight="1" x14ac:dyDescent="0.25">
      <c r="A48" s="1115" t="s">
        <v>517</v>
      </c>
      <c r="B48" s="1116" t="s">
        <v>500</v>
      </c>
      <c r="C48" s="1117">
        <v>22</v>
      </c>
      <c r="D48" s="1099">
        <v>2224.7779999999998</v>
      </c>
      <c r="E48" s="1099"/>
      <c r="F48" s="1099">
        <f>+D48</f>
        <v>2224.7779999999998</v>
      </c>
      <c r="G48" s="1111"/>
      <c r="H48" s="1103">
        <f>+J48</f>
        <v>2225.25</v>
      </c>
      <c r="I48" s="1103"/>
      <c r="J48" s="1103">
        <f>+P48+P48*B6</f>
        <v>2225.25</v>
      </c>
      <c r="K48" s="1112"/>
      <c r="L48" s="1118" t="s">
        <v>500</v>
      </c>
      <c r="M48" s="1119">
        <v>22</v>
      </c>
      <c r="N48" s="1103">
        <v>2150</v>
      </c>
      <c r="O48" s="1103"/>
      <c r="P48" s="1103">
        <v>2150</v>
      </c>
      <c r="Q48" s="1112"/>
      <c r="R48" s="1118" t="s">
        <v>500</v>
      </c>
      <c r="S48" s="1119">
        <v>22</v>
      </c>
      <c r="T48" s="1103">
        <v>2575.3609999999999</v>
      </c>
      <c r="U48" s="1103"/>
      <c r="V48" s="1103">
        <f>+T48</f>
        <v>2575.3609999999999</v>
      </c>
      <c r="W48" s="1112"/>
      <c r="X48" s="1118" t="s">
        <v>500</v>
      </c>
      <c r="Y48" s="1119">
        <v>22</v>
      </c>
      <c r="Z48" s="1103">
        <v>2981.0340000000001</v>
      </c>
      <c r="AA48" s="1103"/>
      <c r="AB48" s="1103">
        <f>+Z48</f>
        <v>2981.0340000000001</v>
      </c>
      <c r="AC48" s="1112"/>
      <c r="AD48" s="1114" t="s">
        <v>518</v>
      </c>
      <c r="AE48" s="1078"/>
    </row>
    <row r="49" spans="1:31" s="902" customFormat="1" ht="9" x14ac:dyDescent="0.2">
      <c r="A49" s="890" t="s">
        <v>519</v>
      </c>
      <c r="B49" s="911"/>
      <c r="C49" s="909"/>
      <c r="D49" s="893"/>
      <c r="E49" s="893"/>
      <c r="F49" s="893"/>
      <c r="G49" s="894"/>
      <c r="H49" s="893"/>
      <c r="I49" s="893"/>
      <c r="J49" s="893"/>
      <c r="K49" s="894"/>
      <c r="L49" s="911"/>
      <c r="M49" s="909"/>
      <c r="N49" s="893"/>
      <c r="O49" s="893"/>
      <c r="P49" s="893"/>
      <c r="Q49" s="894"/>
      <c r="R49" s="912"/>
      <c r="S49" s="913"/>
      <c r="T49" s="897"/>
      <c r="U49" s="897"/>
      <c r="V49" s="897"/>
      <c r="W49" s="898"/>
      <c r="X49" s="914"/>
      <c r="Y49" s="915"/>
      <c r="Z49" s="897"/>
      <c r="AA49" s="897"/>
      <c r="AB49" s="897"/>
      <c r="AC49" s="898"/>
      <c r="AD49" s="943"/>
      <c r="AE49" s="901"/>
    </row>
    <row r="50" spans="1:31" s="902" customFormat="1" ht="9" x14ac:dyDescent="0.2">
      <c r="A50" s="890" t="s">
        <v>293</v>
      </c>
      <c r="B50" s="911"/>
      <c r="C50" s="909"/>
      <c r="D50" s="893"/>
      <c r="E50" s="893"/>
      <c r="F50" s="893">
        <f>+F48</f>
        <v>2224.7779999999998</v>
      </c>
      <c r="G50" s="894"/>
      <c r="H50" s="893"/>
      <c r="I50" s="893"/>
      <c r="J50" s="897">
        <f>+J48</f>
        <v>2225.25</v>
      </c>
      <c r="K50" s="894"/>
      <c r="L50" s="911"/>
      <c r="M50" s="909"/>
      <c r="N50" s="893"/>
      <c r="O50" s="893"/>
      <c r="P50" s="897">
        <f>+P48</f>
        <v>2150</v>
      </c>
      <c r="Q50" s="894"/>
      <c r="R50" s="912"/>
      <c r="S50" s="913"/>
      <c r="T50" s="897"/>
      <c r="U50" s="897"/>
      <c r="V50" s="897">
        <f>+V48</f>
        <v>2575.3609999999999</v>
      </c>
      <c r="W50" s="898"/>
      <c r="X50" s="914"/>
      <c r="Y50" s="915"/>
      <c r="Z50" s="897"/>
      <c r="AA50" s="897"/>
      <c r="AB50" s="897">
        <f>+AB48</f>
        <v>2981.0340000000001</v>
      </c>
      <c r="AC50" s="898"/>
      <c r="AD50" s="943"/>
      <c r="AE50" s="901"/>
    </row>
    <row r="51" spans="1:31" s="902" customFormat="1" ht="9" x14ac:dyDescent="0.2">
      <c r="A51" s="890"/>
      <c r="B51" s="911"/>
      <c r="C51" s="909"/>
      <c r="D51" s="893"/>
      <c r="E51" s="893"/>
      <c r="F51" s="893"/>
      <c r="G51" s="894"/>
      <c r="H51" s="893"/>
      <c r="I51" s="893"/>
      <c r="J51" s="893"/>
      <c r="K51" s="894"/>
      <c r="L51" s="911"/>
      <c r="M51" s="909"/>
      <c r="N51" s="893"/>
      <c r="O51" s="893"/>
      <c r="P51" s="893"/>
      <c r="Q51" s="894"/>
      <c r="R51" s="912"/>
      <c r="S51" s="913"/>
      <c r="T51" s="897"/>
      <c r="U51" s="897"/>
      <c r="V51" s="897"/>
      <c r="W51" s="898"/>
      <c r="X51" s="914"/>
      <c r="Y51" s="915"/>
      <c r="Z51" s="897"/>
      <c r="AA51" s="897"/>
      <c r="AB51" s="897"/>
      <c r="AC51" s="898"/>
      <c r="AD51" s="943"/>
      <c r="AE51" s="901"/>
    </row>
    <row r="52" spans="1:31" s="889" customFormat="1" ht="11.25" hidden="1" customHeight="1" x14ac:dyDescent="0.25">
      <c r="A52" s="883" t="s">
        <v>520</v>
      </c>
      <c r="B52" s="878"/>
      <c r="C52" s="884"/>
      <c r="D52" s="879"/>
      <c r="E52" s="879"/>
      <c r="F52" s="879"/>
      <c r="G52" s="885"/>
      <c r="H52" s="879"/>
      <c r="I52" s="879"/>
      <c r="J52" s="879"/>
      <c r="K52" s="885"/>
      <c r="L52" s="878"/>
      <c r="M52" s="884"/>
      <c r="N52" s="879"/>
      <c r="O52" s="879"/>
      <c r="P52" s="879"/>
      <c r="Q52" s="885"/>
      <c r="R52" s="880" t="s">
        <v>500</v>
      </c>
      <c r="S52" s="886">
        <v>25</v>
      </c>
      <c r="T52" s="881">
        <v>1183.8</v>
      </c>
      <c r="U52" s="881"/>
      <c r="V52" s="881">
        <f>+T52</f>
        <v>1183.8</v>
      </c>
      <c r="W52" s="887"/>
      <c r="X52" s="880" t="s">
        <v>500</v>
      </c>
      <c r="Y52" s="886">
        <v>25</v>
      </c>
      <c r="Z52" s="881"/>
      <c r="AA52" s="881"/>
      <c r="AB52" s="881"/>
      <c r="AC52" s="887"/>
      <c r="AD52" s="961" t="s">
        <v>521</v>
      </c>
      <c r="AE52" s="941"/>
    </row>
    <row r="53" spans="1:31" s="882" customFormat="1" ht="11.25" hidden="1" customHeight="1" x14ac:dyDescent="0.2">
      <c r="A53" s="890" t="s">
        <v>519</v>
      </c>
      <c r="B53" s="911"/>
      <c r="C53" s="909"/>
      <c r="D53" s="893"/>
      <c r="E53" s="893"/>
      <c r="F53" s="893"/>
      <c r="G53" s="894"/>
      <c r="H53" s="893"/>
      <c r="I53" s="893"/>
      <c r="J53" s="893"/>
      <c r="K53" s="894"/>
      <c r="L53" s="911"/>
      <c r="M53" s="909"/>
      <c r="N53" s="893"/>
      <c r="O53" s="893"/>
      <c r="P53" s="893"/>
      <c r="Q53" s="894"/>
      <c r="R53" s="912"/>
      <c r="S53" s="913"/>
      <c r="T53" s="897"/>
      <c r="U53" s="897"/>
      <c r="V53" s="897"/>
      <c r="W53" s="898"/>
      <c r="X53" s="914"/>
      <c r="Y53" s="915"/>
      <c r="Z53" s="897"/>
      <c r="AA53" s="897"/>
      <c r="AB53" s="897"/>
      <c r="AC53" s="898"/>
      <c r="AD53" s="813" t="s">
        <v>489</v>
      </c>
      <c r="AE53" s="136"/>
    </row>
    <row r="54" spans="1:31" s="882" customFormat="1" ht="11.25" hidden="1" customHeight="1" x14ac:dyDescent="0.2">
      <c r="A54" s="890" t="s">
        <v>293</v>
      </c>
      <c r="B54" s="911"/>
      <c r="C54" s="909"/>
      <c r="D54" s="893"/>
      <c r="E54" s="893"/>
      <c r="F54" s="893"/>
      <c r="G54" s="894"/>
      <c r="H54" s="893"/>
      <c r="I54" s="893"/>
      <c r="J54" s="893"/>
      <c r="K54" s="894"/>
      <c r="L54" s="911"/>
      <c r="M54" s="909"/>
      <c r="N54" s="893"/>
      <c r="O54" s="893"/>
      <c r="P54" s="893"/>
      <c r="Q54" s="894"/>
      <c r="R54" s="912"/>
      <c r="S54" s="913"/>
      <c r="T54" s="897"/>
      <c r="U54" s="897"/>
      <c r="V54" s="897">
        <f>+V52</f>
        <v>1183.8</v>
      </c>
      <c r="W54" s="898"/>
      <c r="X54" s="914"/>
      <c r="Y54" s="915"/>
      <c r="Z54" s="897"/>
      <c r="AA54" s="897"/>
      <c r="AB54" s="897"/>
      <c r="AC54" s="898"/>
      <c r="AD54" s="942"/>
      <c r="AE54" s="136"/>
    </row>
    <row r="55" spans="1:31" s="882" customFormat="1" ht="11.25" hidden="1" customHeight="1" x14ac:dyDescent="0.2">
      <c r="A55" s="890"/>
      <c r="B55" s="911"/>
      <c r="C55" s="909"/>
      <c r="D55" s="893"/>
      <c r="E55" s="893"/>
      <c r="F55" s="893"/>
      <c r="G55" s="894"/>
      <c r="H55" s="893"/>
      <c r="I55" s="893"/>
      <c r="J55" s="893"/>
      <c r="K55" s="894"/>
      <c r="L55" s="911"/>
      <c r="M55" s="909"/>
      <c r="N55" s="893"/>
      <c r="O55" s="893"/>
      <c r="P55" s="893"/>
      <c r="Q55" s="894"/>
      <c r="R55" s="912"/>
      <c r="S55" s="913"/>
      <c r="T55" s="897"/>
      <c r="U55" s="897"/>
      <c r="V55" s="897"/>
      <c r="W55" s="898"/>
      <c r="X55" s="914"/>
      <c r="Y55" s="915"/>
      <c r="Z55" s="897"/>
      <c r="AA55" s="897"/>
      <c r="AB55" s="897"/>
      <c r="AC55" s="898"/>
      <c r="AD55" s="942"/>
      <c r="AE55" s="136"/>
    </row>
    <row r="56" spans="1:31" s="882" customFormat="1" ht="11.25" hidden="1" customHeight="1" x14ac:dyDescent="0.2">
      <c r="A56" s="890"/>
      <c r="B56" s="911"/>
      <c r="C56" s="909"/>
      <c r="D56" s="893"/>
      <c r="E56" s="893"/>
      <c r="F56" s="893"/>
      <c r="G56" s="894"/>
      <c r="H56" s="893"/>
      <c r="I56" s="893"/>
      <c r="J56" s="893"/>
      <c r="K56" s="894"/>
      <c r="L56" s="911"/>
      <c r="M56" s="909"/>
      <c r="N56" s="893"/>
      <c r="O56" s="893"/>
      <c r="P56" s="893"/>
      <c r="Q56" s="894"/>
      <c r="R56" s="912"/>
      <c r="S56" s="913"/>
      <c r="T56" s="897"/>
      <c r="U56" s="897"/>
      <c r="V56" s="897"/>
      <c r="W56" s="898"/>
      <c r="X56" s="914"/>
      <c r="Y56" s="915"/>
      <c r="Z56" s="897"/>
      <c r="AA56" s="897"/>
      <c r="AB56" s="897"/>
      <c r="AC56" s="898"/>
      <c r="AD56" s="963"/>
      <c r="AE56" s="136"/>
    </row>
    <row r="57" spans="1:31" s="889" customFormat="1" ht="11.25" hidden="1" customHeight="1" x14ac:dyDescent="0.25">
      <c r="A57" s="1065" t="s">
        <v>522</v>
      </c>
      <c r="B57" s="1066"/>
      <c r="C57" s="1067"/>
      <c r="D57" s="1068"/>
      <c r="E57" s="1069"/>
      <c r="F57" s="1069"/>
      <c r="G57" s="1070"/>
      <c r="H57" s="1073" t="s">
        <v>523</v>
      </c>
      <c r="I57" s="1069"/>
      <c r="J57" s="1069"/>
      <c r="K57" s="1070"/>
      <c r="L57" s="1071" t="s">
        <v>500</v>
      </c>
      <c r="M57" s="1072">
        <v>25</v>
      </c>
      <c r="N57" s="1073" t="s">
        <v>523</v>
      </c>
      <c r="O57" s="1069"/>
      <c r="P57" s="1069"/>
      <c r="Q57" s="1070"/>
      <c r="R57" s="1071" t="s">
        <v>500</v>
      </c>
      <c r="S57" s="1072">
        <v>25</v>
      </c>
      <c r="T57" s="1073">
        <v>1699.431</v>
      </c>
      <c r="U57" s="1073"/>
      <c r="V57" s="1073">
        <f>+T57</f>
        <v>1699.431</v>
      </c>
      <c r="W57" s="1074"/>
      <c r="X57" s="1071" t="s">
        <v>500</v>
      </c>
      <c r="Y57" s="1072">
        <v>25</v>
      </c>
      <c r="Z57" s="1073"/>
      <c r="AA57" s="1073"/>
      <c r="AB57" s="1073"/>
      <c r="AC57" s="1074"/>
      <c r="AD57" s="1075" t="s">
        <v>524</v>
      </c>
      <c r="AE57" s="941"/>
    </row>
    <row r="58" spans="1:31" s="882" customFormat="1" ht="11.25" hidden="1" customHeight="1" x14ac:dyDescent="0.2">
      <c r="A58" s="890" t="s">
        <v>519</v>
      </c>
      <c r="B58" s="911"/>
      <c r="C58" s="909"/>
      <c r="D58" s="893"/>
      <c r="E58" s="893"/>
      <c r="F58" s="893"/>
      <c r="G58" s="894"/>
      <c r="H58" s="893"/>
      <c r="I58" s="893"/>
      <c r="J58" s="893"/>
      <c r="K58" s="894"/>
      <c r="L58" s="912"/>
      <c r="M58" s="913"/>
      <c r="N58" s="893"/>
      <c r="O58" s="893"/>
      <c r="P58" s="893"/>
      <c r="Q58" s="894"/>
      <c r="R58" s="912"/>
      <c r="S58" s="913"/>
      <c r="T58" s="897"/>
      <c r="U58" s="897"/>
      <c r="V58" s="897"/>
      <c r="W58" s="898"/>
      <c r="X58" s="914"/>
      <c r="Y58" s="915"/>
      <c r="Z58" s="897"/>
      <c r="AA58" s="897"/>
      <c r="AB58" s="897"/>
      <c r="AC58" s="898"/>
      <c r="AD58" s="813" t="s">
        <v>489</v>
      </c>
      <c r="AE58" s="136"/>
    </row>
    <row r="59" spans="1:31" s="882" customFormat="1" ht="11.25" hidden="1" customHeight="1" x14ac:dyDescent="0.2">
      <c r="A59" s="890" t="s">
        <v>293</v>
      </c>
      <c r="B59" s="911"/>
      <c r="C59" s="909"/>
      <c r="D59" s="893"/>
      <c r="E59" s="893"/>
      <c r="F59" s="893"/>
      <c r="G59" s="894"/>
      <c r="H59" s="897"/>
      <c r="I59" s="897"/>
      <c r="J59" s="897"/>
      <c r="K59" s="898"/>
      <c r="L59" s="912"/>
      <c r="M59" s="913"/>
      <c r="N59" s="897"/>
      <c r="O59" s="897"/>
      <c r="P59" s="897">
        <f>+P57</f>
        <v>0</v>
      </c>
      <c r="Q59" s="898"/>
      <c r="R59" s="912"/>
      <c r="S59" s="913"/>
      <c r="T59" s="897"/>
      <c r="U59" s="897"/>
      <c r="V59" s="897">
        <f>+V57</f>
        <v>1699.431</v>
      </c>
      <c r="W59" s="898"/>
      <c r="X59" s="914"/>
      <c r="Y59" s="915"/>
      <c r="Z59" s="897"/>
      <c r="AA59" s="897"/>
      <c r="AB59" s="897"/>
      <c r="AC59" s="898"/>
      <c r="AD59" s="943" t="s">
        <v>525</v>
      </c>
      <c r="AE59" s="97"/>
    </row>
    <row r="60" spans="1:31" s="882" customFormat="1" ht="11.25" hidden="1" customHeight="1" x14ac:dyDescent="0.2">
      <c r="A60" s="890"/>
      <c r="B60" s="911"/>
      <c r="C60" s="909"/>
      <c r="D60" s="893"/>
      <c r="E60" s="893"/>
      <c r="F60" s="893"/>
      <c r="G60" s="894"/>
      <c r="H60" s="897"/>
      <c r="I60" s="897"/>
      <c r="J60" s="897"/>
      <c r="K60" s="898"/>
      <c r="L60" s="912"/>
      <c r="M60" s="913"/>
      <c r="N60" s="897"/>
      <c r="O60" s="897"/>
      <c r="P60" s="897"/>
      <c r="Q60" s="898"/>
      <c r="R60" s="912"/>
      <c r="S60" s="913"/>
      <c r="T60" s="897"/>
      <c r="U60" s="897"/>
      <c r="V60" s="897"/>
      <c r="W60" s="898"/>
      <c r="X60" s="914"/>
      <c r="Y60" s="915"/>
      <c r="Z60" s="897"/>
      <c r="AA60" s="897"/>
      <c r="AB60" s="897"/>
      <c r="AC60" s="898"/>
      <c r="AD60" s="943"/>
      <c r="AE60" s="97"/>
    </row>
    <row r="61" spans="1:31" s="889" customFormat="1" ht="11.25" hidden="1" customHeight="1" x14ac:dyDescent="0.25">
      <c r="A61" s="1065" t="s">
        <v>526</v>
      </c>
      <c r="B61" s="1066"/>
      <c r="C61" s="1067"/>
      <c r="D61" s="1069"/>
      <c r="E61" s="1069"/>
      <c r="F61" s="1069"/>
      <c r="G61" s="1070"/>
      <c r="H61" s="1073"/>
      <c r="I61" s="1073"/>
      <c r="J61" s="1073"/>
      <c r="K61" s="1074"/>
      <c r="L61" s="1071" t="s">
        <v>500</v>
      </c>
      <c r="M61" s="1072">
        <v>33</v>
      </c>
      <c r="N61" s="1073">
        <v>0</v>
      </c>
      <c r="O61" s="1073"/>
      <c r="P61" s="1073">
        <f>+N61</f>
        <v>0</v>
      </c>
      <c r="Q61" s="1074"/>
      <c r="R61" s="1071" t="s">
        <v>500</v>
      </c>
      <c r="S61" s="1072">
        <v>33</v>
      </c>
      <c r="T61" s="1073">
        <v>364.86500000000001</v>
      </c>
      <c r="U61" s="1073"/>
      <c r="V61" s="1073">
        <v>364.86500000000001</v>
      </c>
      <c r="W61" s="1074"/>
      <c r="X61" s="1071" t="s">
        <v>500</v>
      </c>
      <c r="Y61" s="1072">
        <v>33</v>
      </c>
      <c r="Z61" s="1073">
        <v>364.86500000000001</v>
      </c>
      <c r="AA61" s="1073"/>
      <c r="AB61" s="1073">
        <f>+Z61</f>
        <v>364.86500000000001</v>
      </c>
      <c r="AC61" s="1074"/>
      <c r="AD61" s="1076" t="s">
        <v>489</v>
      </c>
      <c r="AE61" s="131"/>
    </row>
    <row r="62" spans="1:31" ht="11.25" hidden="1" customHeight="1" x14ac:dyDescent="0.2">
      <c r="A62" s="890" t="s">
        <v>519</v>
      </c>
      <c r="B62" s="911"/>
      <c r="C62" s="909"/>
      <c r="D62" s="893"/>
      <c r="E62" s="893"/>
      <c r="F62" s="893"/>
      <c r="G62" s="894"/>
      <c r="H62" s="897"/>
      <c r="I62" s="897"/>
      <c r="J62" s="897"/>
      <c r="K62" s="898"/>
      <c r="L62" s="911"/>
      <c r="M62" s="909"/>
      <c r="N62" s="897"/>
      <c r="O62" s="897"/>
      <c r="P62" s="897">
        <f>+P61</f>
        <v>0</v>
      </c>
      <c r="Q62" s="898"/>
      <c r="R62" s="912"/>
      <c r="S62" s="913"/>
      <c r="T62" s="897"/>
      <c r="U62" s="897"/>
      <c r="V62" s="897"/>
      <c r="W62" s="898"/>
      <c r="X62" s="914"/>
      <c r="Y62" s="915"/>
      <c r="Z62" s="897"/>
      <c r="AA62" s="897"/>
      <c r="AB62" s="897"/>
      <c r="AC62" s="898"/>
      <c r="AD62" s="943" t="s">
        <v>527</v>
      </c>
      <c r="AE62" s="97"/>
    </row>
    <row r="63" spans="1:31" ht="11.25" hidden="1" customHeight="1" x14ac:dyDescent="0.2">
      <c r="A63" s="890" t="s">
        <v>293</v>
      </c>
      <c r="B63" s="911"/>
      <c r="C63" s="909"/>
      <c r="D63" s="893"/>
      <c r="E63" s="893"/>
      <c r="F63" s="893"/>
      <c r="G63" s="894"/>
      <c r="H63" s="893"/>
      <c r="I63" s="893"/>
      <c r="J63" s="893"/>
      <c r="K63" s="894"/>
      <c r="L63" s="911"/>
      <c r="M63" s="909"/>
      <c r="N63" s="893"/>
      <c r="O63" s="893"/>
      <c r="P63" s="893"/>
      <c r="Q63" s="894"/>
      <c r="R63" s="912"/>
      <c r="S63" s="913"/>
      <c r="T63" s="897"/>
      <c r="U63" s="897"/>
      <c r="V63" s="897">
        <f>+V61</f>
        <v>364.86500000000001</v>
      </c>
      <c r="W63" s="898"/>
      <c r="X63" s="914"/>
      <c r="Y63" s="915"/>
      <c r="Z63" s="897"/>
      <c r="AA63" s="897"/>
      <c r="AB63" s="897">
        <f>+AB61</f>
        <v>364.86500000000001</v>
      </c>
      <c r="AC63" s="898"/>
      <c r="AD63" s="943"/>
      <c r="AE63" s="97"/>
    </row>
    <row r="64" spans="1:31" x14ac:dyDescent="0.2">
      <c r="A64" s="890"/>
      <c r="B64" s="911"/>
      <c r="C64" s="909"/>
      <c r="D64" s="893"/>
      <c r="E64" s="893"/>
      <c r="F64" s="893"/>
      <c r="G64" s="894"/>
      <c r="H64" s="893"/>
      <c r="I64" s="893"/>
      <c r="J64" s="893"/>
      <c r="K64" s="894"/>
      <c r="L64" s="911"/>
      <c r="M64" s="909"/>
      <c r="N64" s="893"/>
      <c r="O64" s="893"/>
      <c r="P64" s="893"/>
      <c r="Q64" s="894"/>
      <c r="R64" s="912"/>
      <c r="S64" s="913"/>
      <c r="T64" s="897"/>
      <c r="U64" s="897"/>
      <c r="V64" s="897"/>
      <c r="W64" s="898"/>
      <c r="X64" s="914"/>
      <c r="Y64" s="915"/>
      <c r="Z64" s="897"/>
      <c r="AA64" s="897"/>
      <c r="AB64" s="897"/>
      <c r="AC64" s="898"/>
      <c r="AD64" s="943"/>
      <c r="AE64" s="97"/>
    </row>
    <row r="65" spans="1:31" s="941" customFormat="1" ht="10.5" x14ac:dyDescent="0.25">
      <c r="A65" s="1106" t="s">
        <v>528</v>
      </c>
      <c r="B65" s="1095" t="s">
        <v>500</v>
      </c>
      <c r="C65" s="1128">
        <v>20</v>
      </c>
      <c r="D65" s="1099">
        <v>9836</v>
      </c>
      <c r="E65" s="1099"/>
      <c r="F65" s="1099"/>
      <c r="G65" s="1111"/>
      <c r="H65" s="1103">
        <f>+N65+N65*B6</f>
        <v>10344.825000000001</v>
      </c>
      <c r="I65" s="1103">
        <f>+O65+O65*B6</f>
        <v>2754.1350000000002</v>
      </c>
      <c r="J65" s="1099"/>
      <c r="K65" s="1111"/>
      <c r="L65" s="1101" t="s">
        <v>500</v>
      </c>
      <c r="M65" s="1129">
        <v>20</v>
      </c>
      <c r="N65" s="1103">
        <v>9995</v>
      </c>
      <c r="O65" s="1103">
        <v>2661</v>
      </c>
      <c r="P65" s="1099"/>
      <c r="Q65" s="1111"/>
      <c r="R65" s="1101" t="s">
        <v>500</v>
      </c>
      <c r="S65" s="1129">
        <v>20</v>
      </c>
      <c r="T65" s="1103">
        <v>9687</v>
      </c>
      <c r="U65" s="1103">
        <v>2647.45</v>
      </c>
      <c r="V65" s="1103"/>
      <c r="W65" s="1112"/>
      <c r="X65" s="1101" t="s">
        <v>500</v>
      </c>
      <c r="Y65" s="1109">
        <v>20</v>
      </c>
      <c r="Z65" s="1103">
        <v>11204.019</v>
      </c>
      <c r="AA65" s="1103">
        <v>3404</v>
      </c>
      <c r="AB65" s="1103"/>
      <c r="AC65" s="1112"/>
      <c r="AD65" s="1120" t="s">
        <v>529</v>
      </c>
      <c r="AE65" s="131"/>
    </row>
    <row r="66" spans="1:31" s="941" customFormat="1" ht="10.5" x14ac:dyDescent="0.25">
      <c r="A66" s="890" t="s">
        <v>494</v>
      </c>
      <c r="B66" s="878"/>
      <c r="C66" s="964"/>
      <c r="D66" s="879"/>
      <c r="E66" s="879"/>
      <c r="F66" s="879"/>
      <c r="G66" s="885"/>
      <c r="H66" s="879"/>
      <c r="I66" s="879"/>
      <c r="J66" s="879"/>
      <c r="K66" s="885"/>
      <c r="L66" s="880"/>
      <c r="M66" s="965"/>
      <c r="N66" s="879"/>
      <c r="O66" s="879"/>
      <c r="P66" s="879"/>
      <c r="Q66" s="885"/>
      <c r="R66" s="880"/>
      <c r="S66" s="965"/>
      <c r="T66" s="881"/>
      <c r="U66" s="881"/>
      <c r="V66" s="881"/>
      <c r="W66" s="887"/>
      <c r="X66" s="880"/>
      <c r="Y66" s="886"/>
      <c r="Z66" s="881"/>
      <c r="AA66" s="881"/>
      <c r="AB66" s="881"/>
      <c r="AC66" s="887"/>
      <c r="AD66" s="961"/>
      <c r="AE66" s="131"/>
    </row>
    <row r="67" spans="1:31" x14ac:dyDescent="0.2">
      <c r="A67" s="890" t="s">
        <v>509</v>
      </c>
      <c r="B67" s="911"/>
      <c r="C67" s="909"/>
      <c r="D67" s="893"/>
      <c r="E67" s="893"/>
      <c r="F67" s="893"/>
      <c r="G67" s="894"/>
      <c r="H67" s="893"/>
      <c r="I67" s="893"/>
      <c r="J67" s="893"/>
      <c r="K67" s="894"/>
      <c r="L67" s="912"/>
      <c r="M67" s="913"/>
      <c r="N67" s="893"/>
      <c r="O67" s="893"/>
      <c r="P67" s="893"/>
      <c r="Q67" s="894"/>
      <c r="R67" s="912"/>
      <c r="S67" s="913"/>
      <c r="T67" s="897"/>
      <c r="U67" s="897"/>
      <c r="V67" s="897"/>
      <c r="W67" s="898"/>
      <c r="X67" s="914"/>
      <c r="Y67" s="915"/>
      <c r="Z67" s="897"/>
      <c r="AA67" s="897">
        <f>+AA65</f>
        <v>3404</v>
      </c>
      <c r="AB67" s="897"/>
      <c r="AC67" s="898"/>
      <c r="AD67" s="961" t="s">
        <v>530</v>
      </c>
      <c r="AE67" s="97"/>
    </row>
    <row r="68" spans="1:31" x14ac:dyDescent="0.2">
      <c r="A68" s="890"/>
      <c r="B68" s="911"/>
      <c r="C68" s="909"/>
      <c r="D68" s="893"/>
      <c r="E68" s="893"/>
      <c r="F68" s="893"/>
      <c r="G68" s="894"/>
      <c r="H68" s="893"/>
      <c r="I68" s="893"/>
      <c r="J68" s="893"/>
      <c r="K68" s="894"/>
      <c r="L68" s="912"/>
      <c r="M68" s="913"/>
      <c r="N68" s="893"/>
      <c r="O68" s="893"/>
      <c r="P68" s="893"/>
      <c r="Q68" s="894"/>
      <c r="R68" s="912"/>
      <c r="S68" s="913"/>
      <c r="T68" s="897"/>
      <c r="U68" s="897"/>
      <c r="V68" s="897"/>
      <c r="W68" s="898"/>
      <c r="X68" s="914"/>
      <c r="Y68" s="915"/>
      <c r="Z68" s="897"/>
      <c r="AA68" s="897"/>
      <c r="AB68" s="897"/>
      <c r="AC68" s="898"/>
      <c r="AD68" s="961"/>
      <c r="AE68" s="97"/>
    </row>
    <row r="69" spans="1:31" ht="18.5" x14ac:dyDescent="0.25">
      <c r="A69" s="1106" t="s">
        <v>531</v>
      </c>
      <c r="B69" s="1095" t="s">
        <v>500</v>
      </c>
      <c r="C69" s="1128">
        <v>24</v>
      </c>
      <c r="D69" s="1099">
        <v>1914.75</v>
      </c>
      <c r="E69" s="1099"/>
      <c r="F69" s="1099">
        <f>+D69</f>
        <v>1914.75</v>
      </c>
      <c r="G69" s="1111"/>
      <c r="H69" s="1103" t="s">
        <v>532</v>
      </c>
      <c r="I69" s="1103"/>
      <c r="J69" s="1099"/>
      <c r="K69" s="1111"/>
      <c r="L69" s="1101" t="s">
        <v>500</v>
      </c>
      <c r="M69" s="1129">
        <v>24</v>
      </c>
      <c r="N69" s="1103">
        <v>1850</v>
      </c>
      <c r="O69" s="1103"/>
      <c r="P69" s="1099">
        <v>1850</v>
      </c>
      <c r="Q69" s="1111"/>
      <c r="R69" s="1101" t="s">
        <v>500</v>
      </c>
      <c r="S69" s="1129">
        <v>24</v>
      </c>
      <c r="T69" s="1103"/>
      <c r="U69" s="1103"/>
      <c r="V69" s="1103"/>
      <c r="W69" s="1112"/>
      <c r="X69" s="1101"/>
      <c r="Y69" s="1109"/>
      <c r="Z69" s="1103"/>
      <c r="AA69" s="1103"/>
      <c r="AB69" s="1103"/>
      <c r="AC69" s="1112"/>
      <c r="AD69" s="1114" t="s">
        <v>533</v>
      </c>
      <c r="AE69" s="97"/>
    </row>
    <row r="70" spans="1:31" x14ac:dyDescent="0.2">
      <c r="A70" s="890" t="s">
        <v>494</v>
      </c>
      <c r="B70" s="911"/>
      <c r="C70" s="909"/>
      <c r="D70" s="893"/>
      <c r="E70" s="893"/>
      <c r="F70" s="893"/>
      <c r="G70" s="894"/>
      <c r="H70" s="893"/>
      <c r="I70" s="893"/>
      <c r="J70" s="893"/>
      <c r="K70" s="894"/>
      <c r="L70" s="911"/>
      <c r="M70" s="909"/>
      <c r="N70" s="893"/>
      <c r="O70" s="893"/>
      <c r="P70" s="893"/>
      <c r="Q70" s="894"/>
      <c r="R70" s="912"/>
      <c r="S70" s="913"/>
      <c r="T70" s="897"/>
      <c r="U70" s="897"/>
      <c r="V70" s="897"/>
      <c r="W70" s="898"/>
      <c r="X70" s="914"/>
      <c r="Y70" s="915"/>
      <c r="Z70" s="897"/>
      <c r="AA70" s="897"/>
      <c r="AB70" s="897"/>
      <c r="AC70" s="898"/>
      <c r="AD70" s="961"/>
      <c r="AE70" s="97"/>
    </row>
    <row r="71" spans="1:31" x14ac:dyDescent="0.2">
      <c r="A71" s="890" t="s">
        <v>291</v>
      </c>
      <c r="B71" s="911"/>
      <c r="C71" s="909"/>
      <c r="D71" s="893"/>
      <c r="E71" s="893"/>
      <c r="F71" s="893">
        <f>+F69</f>
        <v>1914.75</v>
      </c>
      <c r="G71" s="894"/>
      <c r="H71" s="893"/>
      <c r="I71" s="893"/>
      <c r="J71" s="897">
        <f>+J69</f>
        <v>0</v>
      </c>
      <c r="K71" s="894"/>
      <c r="L71" s="911"/>
      <c r="M71" s="909"/>
      <c r="N71" s="893"/>
      <c r="O71" s="893"/>
      <c r="P71" s="897">
        <f>+P69</f>
        <v>1850</v>
      </c>
      <c r="Q71" s="894"/>
      <c r="R71" s="912"/>
      <c r="S71" s="913"/>
      <c r="T71" s="897"/>
      <c r="U71" s="897"/>
      <c r="V71" s="897"/>
      <c r="W71" s="898"/>
      <c r="X71" s="914"/>
      <c r="Y71" s="915"/>
      <c r="Z71" s="897"/>
      <c r="AA71" s="897"/>
      <c r="AB71" s="897"/>
      <c r="AC71" s="898"/>
      <c r="AD71" s="961"/>
      <c r="AE71" s="97"/>
    </row>
    <row r="72" spans="1:31" x14ac:dyDescent="0.2">
      <c r="A72" s="890"/>
      <c r="B72" s="911"/>
      <c r="C72" s="909"/>
      <c r="D72" s="893"/>
      <c r="E72" s="893"/>
      <c r="F72" s="893"/>
      <c r="G72" s="894"/>
      <c r="H72" s="893"/>
      <c r="I72" s="893"/>
      <c r="J72" s="893"/>
      <c r="K72" s="894"/>
      <c r="L72" s="911"/>
      <c r="M72" s="909"/>
      <c r="N72" s="893"/>
      <c r="O72" s="893"/>
      <c r="P72" s="893"/>
      <c r="Q72" s="894"/>
      <c r="R72" s="912"/>
      <c r="S72" s="913"/>
      <c r="T72" s="897"/>
      <c r="U72" s="897"/>
      <c r="V72" s="897"/>
      <c r="W72" s="898"/>
      <c r="X72" s="914"/>
      <c r="Y72" s="915"/>
      <c r="Z72" s="897"/>
      <c r="AA72" s="897"/>
      <c r="AB72" s="897"/>
      <c r="AC72" s="898"/>
      <c r="AD72" s="961"/>
      <c r="AE72" s="97"/>
    </row>
    <row r="73" spans="1:31" ht="17.5" customHeight="1" x14ac:dyDescent="0.2">
      <c r="A73" s="1130" t="s">
        <v>534</v>
      </c>
      <c r="B73" s="1217" t="s">
        <v>535</v>
      </c>
      <c r="C73" s="1132"/>
      <c r="D73" s="1133"/>
      <c r="E73" s="1134" t="s">
        <v>536</v>
      </c>
      <c r="F73" s="1133"/>
      <c r="G73" s="1135"/>
      <c r="H73" s="1133"/>
      <c r="I73" s="1136" t="s">
        <v>536</v>
      </c>
      <c r="J73" s="1133"/>
      <c r="K73" s="1135"/>
      <c r="L73" s="1131"/>
      <c r="M73" s="1132"/>
      <c r="N73" s="1133"/>
      <c r="O73" s="1136" t="s">
        <v>536</v>
      </c>
      <c r="P73" s="1133"/>
      <c r="Q73" s="1135"/>
      <c r="R73" s="1137"/>
      <c r="S73" s="1138"/>
      <c r="T73" s="1139"/>
      <c r="U73" s="1136" t="s">
        <v>536</v>
      </c>
      <c r="V73" s="1139"/>
      <c r="W73" s="1140"/>
      <c r="X73" s="1141"/>
      <c r="Y73" s="1119"/>
      <c r="Z73" s="1139"/>
      <c r="AA73" s="1136" t="s">
        <v>536</v>
      </c>
      <c r="AB73" s="1139"/>
      <c r="AC73" s="1140"/>
      <c r="AD73" s="1120" t="s">
        <v>537</v>
      </c>
    </row>
    <row r="74" spans="1:31" x14ac:dyDescent="0.2">
      <c r="A74" s="916"/>
      <c r="B74" s="917"/>
      <c r="C74" s="918"/>
      <c r="D74" s="919"/>
      <c r="E74" s="919"/>
      <c r="F74" s="919"/>
      <c r="G74" s="920"/>
      <c r="H74" s="919"/>
      <c r="I74" s="919"/>
      <c r="J74" s="919"/>
      <c r="K74" s="920"/>
      <c r="L74" s="917"/>
      <c r="M74" s="918"/>
      <c r="N74" s="919"/>
      <c r="O74" s="919"/>
      <c r="P74" s="919"/>
      <c r="Q74" s="920"/>
      <c r="R74" s="921"/>
      <c r="S74" s="922"/>
      <c r="T74" s="923"/>
      <c r="U74" s="923"/>
      <c r="V74" s="923"/>
      <c r="W74" s="924"/>
      <c r="X74" s="925"/>
      <c r="Y74" s="926"/>
      <c r="Z74" s="923"/>
      <c r="AA74" s="923"/>
      <c r="AB74" s="923"/>
      <c r="AC74" s="924"/>
      <c r="AD74" s="966"/>
    </row>
    <row r="79" spans="1:31" x14ac:dyDescent="0.2">
      <c r="T79" s="136">
        <f>2661010+7293990</f>
        <v>9955000</v>
      </c>
    </row>
  </sheetData>
  <mergeCells count="10">
    <mergeCell ref="Z8:AC8"/>
    <mergeCell ref="H28:K28"/>
    <mergeCell ref="N28:Q28"/>
    <mergeCell ref="T28:W28"/>
    <mergeCell ref="Z28:AC28"/>
    <mergeCell ref="D8:G8"/>
    <mergeCell ref="D28:G28"/>
    <mergeCell ref="H8:K8"/>
    <mergeCell ref="N8:Q8"/>
    <mergeCell ref="T8:W8"/>
  </mergeCells>
  <hyperlinks>
    <hyperlink ref="AD38" r:id="rId1" display="https://www.regeringen.se/artiklar/2021/09/en-tillganglig-hogskola-livslangt-larande-och-ett-nytt-omstallningsstudiestod/" xr:uid="{8AC14FC8-CEF5-4E27-AAAB-96373D03ECFA}"/>
    <hyperlink ref="AD53" r:id="rId2" display="https://www.regeringen.se/artiklar/2021/09/en-tillganglig-hogskola-livslangt-larande-och-ett-nytt-omstallningsstudiestod/" xr:uid="{B28E908F-B4A7-4C04-9576-68661138AC4F}"/>
    <hyperlink ref="AD58" r:id="rId3" display="https://www.regeringen.se/artiklar/2021/09/en-tillganglig-hogskola-livslangt-larande-och-ett-nytt-omstallningsstudiestod/" xr:uid="{F49AB118-6F8C-495F-8AE3-5BD500E1E351}"/>
    <hyperlink ref="AD61" r:id="rId4" display="https://www.regeringen.se/artiklar/2021/09/en-tillganglig-hogskola-livslangt-larande-och-ett-nytt-omstallningsstudiestod/" xr:uid="{0D60ED8C-C489-4CEE-9605-EB236A4F26E7}"/>
    <hyperlink ref="AD20" r:id="rId5" display="https://www.regeringen.se/artiklar/2021/09/en-tillganglig-hogskola-livslangt-larande-och-ett-nytt-omstallningsstudiestod/" xr:uid="{ECEDBB74-A9AE-46E6-8868-5DB3FF0559B1}"/>
    <hyperlink ref="AD24" r:id="rId6" display="https://www.regeringen.se/artiklar/2021/09/en-tillganglig-hogskola-livslangt-larande-och-ett-nytt-omstallningsstudiestod/" xr:uid="{45C3EDDC-698A-4EE3-8E22-B9A83F663830}"/>
  </hyperlinks>
  <pageMargins left="0.7" right="0.7" top="0.75" bottom="0.75" header="0.3" footer="0.3"/>
  <pageSetup paperSize="9" scale="90" orientation="landscape" r:id="rId7"/>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BDCF9-FAFF-437F-AE06-ABBBA85CB073}">
  <sheetPr>
    <tabColor theme="9" tint="0.79998168889431442"/>
    <pageSetUpPr fitToPage="1"/>
  </sheetPr>
  <dimension ref="A1:L46"/>
  <sheetViews>
    <sheetView showGridLines="0" zoomScale="110" zoomScaleNormal="110" workbookViewId="0">
      <selection activeCell="H18" sqref="H18"/>
    </sheetView>
  </sheetViews>
  <sheetFormatPr defaultColWidth="8.81640625" defaultRowHeight="11.5" x14ac:dyDescent="0.25"/>
  <cols>
    <col min="1" max="1" width="27.54296875" style="87" customWidth="1"/>
    <col min="2" max="2" width="9.81640625" style="87" customWidth="1"/>
    <col min="3" max="3" width="12.81640625" style="87" customWidth="1"/>
    <col min="4" max="4" width="13" style="87" customWidth="1"/>
    <col min="5" max="5" width="14" style="87" bestFit="1" customWidth="1"/>
    <col min="6" max="6" width="10.54296875" style="1187" customWidth="1"/>
    <col min="7" max="9" width="8.81640625" style="87"/>
    <col min="10" max="10" width="9" style="87" bestFit="1" customWidth="1"/>
    <col min="11" max="14" width="8.81640625" style="87"/>
    <col min="15" max="15" width="10.54296875" style="87" customWidth="1"/>
    <col min="16" max="19" width="8.81640625" style="87"/>
    <col min="20" max="20" width="11.453125" style="87" bestFit="1" customWidth="1"/>
    <col min="21" max="21" width="12.54296875" style="87" bestFit="1" customWidth="1"/>
    <col min="22" max="16384" width="8.81640625" style="87"/>
  </cols>
  <sheetData>
    <row r="1" spans="1:7" ht="13" x14ac:dyDescent="0.3">
      <c r="A1" s="12" t="s">
        <v>538</v>
      </c>
      <c r="E1" s="88" t="s">
        <v>26</v>
      </c>
    </row>
    <row r="2" spans="1:7" x14ac:dyDescent="0.25">
      <c r="A2" s="626" t="s">
        <v>539</v>
      </c>
      <c r="B2" s="627"/>
      <c r="E2" s="628">
        <v>45377</v>
      </c>
    </row>
    <row r="3" spans="1:7" ht="12" thickBot="1" x14ac:dyDescent="0.3">
      <c r="G3" s="967"/>
    </row>
    <row r="4" spans="1:7" ht="14.5" thickTop="1" x14ac:dyDescent="0.25">
      <c r="A4" s="629" t="s">
        <v>540</v>
      </c>
      <c r="B4" s="630"/>
      <c r="C4" s="630"/>
      <c r="D4" s="630"/>
      <c r="E4" s="630"/>
      <c r="F4" s="977"/>
    </row>
    <row r="5" spans="1:7" ht="15.5" x14ac:dyDescent="0.25">
      <c r="A5" s="968"/>
      <c r="B5" s="969"/>
      <c r="C5" s="969"/>
      <c r="D5" s="969"/>
      <c r="E5" s="969"/>
      <c r="F5" s="977"/>
    </row>
    <row r="6" spans="1:7" ht="31.5" x14ac:dyDescent="0.25">
      <c r="A6" s="970" t="s">
        <v>860</v>
      </c>
      <c r="B6" s="1274" t="s">
        <v>859</v>
      </c>
      <c r="C6" s="631" t="s">
        <v>541</v>
      </c>
      <c r="D6" s="971" t="s">
        <v>542</v>
      </c>
      <c r="E6" s="972" t="s">
        <v>543</v>
      </c>
      <c r="F6" s="977"/>
    </row>
    <row r="7" spans="1:7" x14ac:dyDescent="0.25">
      <c r="A7" s="973" t="s">
        <v>544</v>
      </c>
      <c r="B7" s="632">
        <f t="shared" ref="B7:B20" si="0">+F30</f>
        <v>3326.2710000000002</v>
      </c>
      <c r="C7" s="632">
        <v>1840</v>
      </c>
      <c r="D7" s="974">
        <f t="shared" ref="D7:D20" si="1">+B7-C7</f>
        <v>1486.2710000000002</v>
      </c>
      <c r="E7" s="975">
        <f t="shared" ref="E7:E23" si="2">+D7/C7</f>
        <v>0.80775597826086964</v>
      </c>
      <c r="F7" s="977"/>
    </row>
    <row r="8" spans="1:7" x14ac:dyDescent="0.25">
      <c r="A8" s="973" t="s">
        <v>545</v>
      </c>
      <c r="B8" s="632">
        <f t="shared" si="0"/>
        <v>16596.13</v>
      </c>
      <c r="C8" s="632">
        <v>11090</v>
      </c>
      <c r="D8" s="974">
        <f t="shared" si="1"/>
        <v>5506.130000000001</v>
      </c>
      <c r="E8" s="975">
        <f t="shared" si="2"/>
        <v>0.49649504057709659</v>
      </c>
      <c r="F8" s="977"/>
    </row>
    <row r="9" spans="1:7" x14ac:dyDescent="0.25">
      <c r="A9" s="973" t="s">
        <v>546</v>
      </c>
      <c r="B9" s="632">
        <f t="shared" si="0"/>
        <v>1978.405</v>
      </c>
      <c r="C9" s="632">
        <v>1540</v>
      </c>
      <c r="D9" s="974">
        <f t="shared" si="1"/>
        <v>438.40499999999997</v>
      </c>
      <c r="E9" s="975">
        <f t="shared" si="2"/>
        <v>0.28467857142857139</v>
      </c>
      <c r="F9" s="977"/>
    </row>
    <row r="10" spans="1:7" x14ac:dyDescent="0.25">
      <c r="A10" s="973" t="s">
        <v>547</v>
      </c>
      <c r="B10" s="632">
        <f t="shared" si="0"/>
        <v>12343</v>
      </c>
      <c r="C10" s="632">
        <v>19820</v>
      </c>
      <c r="D10" s="974">
        <f t="shared" si="1"/>
        <v>-7477</v>
      </c>
      <c r="E10" s="975">
        <f t="shared" si="2"/>
        <v>-0.37724520686175578</v>
      </c>
      <c r="F10" s="977"/>
    </row>
    <row r="11" spans="1:7" x14ac:dyDescent="0.25">
      <c r="A11" s="973" t="s">
        <v>548</v>
      </c>
      <c r="B11" s="632">
        <f t="shared" si="0"/>
        <v>29660</v>
      </c>
      <c r="C11" s="632">
        <v>29040</v>
      </c>
      <c r="D11" s="974">
        <f t="shared" si="1"/>
        <v>620</v>
      </c>
      <c r="E11" s="975">
        <f t="shared" si="2"/>
        <v>2.1349862258953169E-2</v>
      </c>
      <c r="F11" s="977"/>
    </row>
    <row r="12" spans="1:7" x14ac:dyDescent="0.25">
      <c r="A12" s="973" t="s">
        <v>549</v>
      </c>
      <c r="B12" s="632">
        <f t="shared" si="0"/>
        <v>19460</v>
      </c>
      <c r="C12" s="632">
        <v>17504.858</v>
      </c>
      <c r="D12" s="974">
        <f t="shared" si="1"/>
        <v>1955.1419999999998</v>
      </c>
      <c r="E12" s="975">
        <f t="shared" si="2"/>
        <v>0.11169139446889542</v>
      </c>
      <c r="F12" s="977"/>
    </row>
    <row r="13" spans="1:7" x14ac:dyDescent="0.25">
      <c r="A13" s="973" t="s">
        <v>1</v>
      </c>
      <c r="B13" s="632">
        <f t="shared" si="0"/>
        <v>32605</v>
      </c>
      <c r="C13" s="632">
        <v>27230</v>
      </c>
      <c r="D13" s="974">
        <f t="shared" si="1"/>
        <v>5375</v>
      </c>
      <c r="E13" s="976">
        <f t="shared" si="2"/>
        <v>0.19739258171134777</v>
      </c>
      <c r="F13" s="977"/>
    </row>
    <row r="14" spans="1:7" x14ac:dyDescent="0.25">
      <c r="A14" s="973" t="s">
        <v>550</v>
      </c>
      <c r="B14" s="632">
        <f t="shared" si="0"/>
        <v>76522.001000000004</v>
      </c>
      <c r="C14" s="632">
        <v>69330</v>
      </c>
      <c r="D14" s="974">
        <f t="shared" si="1"/>
        <v>7192.0010000000038</v>
      </c>
      <c r="E14" s="975">
        <f t="shared" si="2"/>
        <v>0.10373577095052652</v>
      </c>
      <c r="F14" s="977"/>
    </row>
    <row r="15" spans="1:7" x14ac:dyDescent="0.25">
      <c r="A15" s="973" t="s">
        <v>551</v>
      </c>
      <c r="B15" s="632">
        <f t="shared" si="0"/>
        <v>51450</v>
      </c>
      <c r="C15" s="632">
        <v>51180</v>
      </c>
      <c r="D15" s="974">
        <f t="shared" si="1"/>
        <v>270</v>
      </c>
      <c r="E15" s="975">
        <f t="shared" si="2"/>
        <v>5.275498241500586E-3</v>
      </c>
      <c r="F15" s="977"/>
    </row>
    <row r="16" spans="1:7" x14ac:dyDescent="0.25">
      <c r="A16" s="973" t="s">
        <v>552</v>
      </c>
      <c r="B16" s="632">
        <f t="shared" si="0"/>
        <v>22170</v>
      </c>
      <c r="C16" s="632">
        <v>20640</v>
      </c>
      <c r="D16" s="974">
        <f t="shared" si="1"/>
        <v>1530</v>
      </c>
      <c r="E16" s="975">
        <f t="shared" si="2"/>
        <v>7.4127906976744193E-2</v>
      </c>
      <c r="F16" s="977"/>
    </row>
    <row r="17" spans="1:6" x14ac:dyDescent="0.25">
      <c r="A17" s="973" t="s">
        <v>553</v>
      </c>
      <c r="B17" s="632">
        <f t="shared" si="0"/>
        <v>18790</v>
      </c>
      <c r="C17" s="632">
        <v>18670</v>
      </c>
      <c r="D17" s="974">
        <f t="shared" si="1"/>
        <v>120</v>
      </c>
      <c r="E17" s="975">
        <f t="shared" si="2"/>
        <v>6.427423674343867E-3</v>
      </c>
    </row>
    <row r="18" spans="1:6" x14ac:dyDescent="0.25">
      <c r="A18" s="973" t="s">
        <v>554</v>
      </c>
      <c r="B18" s="632">
        <f t="shared" si="0"/>
        <v>24170.909</v>
      </c>
      <c r="C18" s="632">
        <v>23158.284</v>
      </c>
      <c r="D18" s="974">
        <f t="shared" si="1"/>
        <v>1012.625</v>
      </c>
      <c r="E18" s="975">
        <f t="shared" si="2"/>
        <v>4.3726253637791125E-2</v>
      </c>
      <c r="F18" s="977" t="s">
        <v>931</v>
      </c>
    </row>
    <row r="19" spans="1:6" ht="12" x14ac:dyDescent="0.25">
      <c r="A19" s="1273" t="s">
        <v>555</v>
      </c>
      <c r="B19" s="632">
        <f t="shared" si="0"/>
        <v>-4100</v>
      </c>
      <c r="C19" s="632">
        <v>-4000</v>
      </c>
      <c r="D19" s="974">
        <f t="shared" si="1"/>
        <v>-100</v>
      </c>
      <c r="E19" s="975">
        <f t="shared" si="2"/>
        <v>2.5000000000000001E-2</v>
      </c>
      <c r="F19" s="977"/>
    </row>
    <row r="20" spans="1:6" x14ac:dyDescent="0.25">
      <c r="A20" s="973" t="s">
        <v>863</v>
      </c>
      <c r="B20" s="632">
        <f t="shared" si="0"/>
        <v>3119.09</v>
      </c>
      <c r="C20" s="632">
        <v>3926.8589999999999</v>
      </c>
      <c r="D20" s="974">
        <f t="shared" si="1"/>
        <v>-807.76899999999978</v>
      </c>
      <c r="E20" s="975">
        <f t="shared" si="2"/>
        <v>-0.20570359159827226</v>
      </c>
      <c r="F20" s="977"/>
    </row>
    <row r="21" spans="1:6" ht="12" thickBot="1" x14ac:dyDescent="0.3">
      <c r="A21" s="978" t="s">
        <v>862</v>
      </c>
      <c r="B21" s="979">
        <f>+B7+B8+B9</f>
        <v>21900.806</v>
      </c>
      <c r="C21" s="979">
        <f>+C7+C8+C9</f>
        <v>14470</v>
      </c>
      <c r="D21" s="980">
        <f>+B21-C21</f>
        <v>7430.8060000000005</v>
      </c>
      <c r="E21" s="981">
        <f>+D21/C21</f>
        <v>0.51353185901865928</v>
      </c>
      <c r="F21" s="977"/>
    </row>
    <row r="22" spans="1:6" ht="12" thickBot="1" x14ac:dyDescent="0.3">
      <c r="A22" s="978" t="s">
        <v>310</v>
      </c>
      <c r="B22" s="979">
        <f>SUM(B10:B20)</f>
        <v>286190</v>
      </c>
      <c r="C22" s="979">
        <f>SUM(C10:C20)</f>
        <v>276500.00099999999</v>
      </c>
      <c r="D22" s="980">
        <f>+B22-C22</f>
        <v>9689.9990000000107</v>
      </c>
      <c r="E22" s="981">
        <f>+D22/C22</f>
        <v>3.5045204213218106E-2</v>
      </c>
      <c r="F22" s="977"/>
    </row>
    <row r="23" spans="1:6" ht="12" thickBot="1" x14ac:dyDescent="0.3">
      <c r="A23" s="978" t="s">
        <v>556</v>
      </c>
      <c r="B23" s="979">
        <v>308090.80600000004</v>
      </c>
      <c r="C23" s="979">
        <f>SUM(C7:C20)</f>
        <v>290970.00099999999</v>
      </c>
      <c r="D23" s="980">
        <f>SUM(D7:D20)</f>
        <v>17120.805000000004</v>
      </c>
      <c r="E23" s="981">
        <f t="shared" si="2"/>
        <v>5.8840447266589539E-2</v>
      </c>
      <c r="F23" s="977"/>
    </row>
    <row r="24" spans="1:6" ht="12" x14ac:dyDescent="0.25">
      <c r="A24" s="982" t="s">
        <v>557</v>
      </c>
      <c r="B24" s="983"/>
      <c r="C24" s="983"/>
      <c r="D24" s="983"/>
      <c r="E24" s="983"/>
      <c r="F24" s="977"/>
    </row>
    <row r="25" spans="1:6" ht="12" x14ac:dyDescent="0.25">
      <c r="A25" s="984"/>
      <c r="B25" s="983"/>
      <c r="C25" s="983"/>
      <c r="D25" s="983"/>
      <c r="E25" s="983"/>
      <c r="F25" s="977"/>
    </row>
    <row r="26" spans="1:6" ht="12" x14ac:dyDescent="0.25">
      <c r="A26" s="984"/>
      <c r="B26" s="983"/>
      <c r="C26" s="983"/>
      <c r="D26" s="983"/>
      <c r="E26" s="983"/>
      <c r="F26" s="977"/>
    </row>
    <row r="27" spans="1:6" s="1192" customFormat="1" ht="16.5" thickBot="1" x14ac:dyDescent="0.35">
      <c r="A27" s="1189"/>
      <c r="B27" s="1190"/>
      <c r="C27" s="1190"/>
      <c r="D27" s="1190"/>
      <c r="E27" s="1190"/>
      <c r="F27" s="1191"/>
    </row>
    <row r="28" spans="1:6" ht="14.5" thickTop="1" x14ac:dyDescent="0.25">
      <c r="A28" s="629" t="s">
        <v>861</v>
      </c>
      <c r="B28" s="1193"/>
      <c r="C28" s="1193"/>
      <c r="D28" s="1193"/>
      <c r="E28" s="1193"/>
      <c r="F28" s="1193"/>
    </row>
    <row r="29" spans="1:6" s="1187" customFormat="1" ht="42" x14ac:dyDescent="0.2">
      <c r="A29" s="1194"/>
      <c r="B29" s="1195" t="s">
        <v>855</v>
      </c>
      <c r="C29" s="1195" t="s">
        <v>856</v>
      </c>
      <c r="D29" s="1196" t="s">
        <v>857</v>
      </c>
      <c r="E29" s="1196" t="s">
        <v>864</v>
      </c>
      <c r="F29" s="1195" t="s">
        <v>858</v>
      </c>
    </row>
    <row r="30" spans="1:6" s="1187" customFormat="1" ht="10" x14ac:dyDescent="0.2">
      <c r="A30" s="1197" t="s">
        <v>544</v>
      </c>
      <c r="B30" s="1198">
        <v>1900</v>
      </c>
      <c r="C30" s="1198">
        <v>3326.2710000000002</v>
      </c>
      <c r="D30" s="1199"/>
      <c r="E30" s="1199"/>
      <c r="F30" s="1198">
        <f t="shared" ref="F30:F43" si="3">SUM(C30:E30)</f>
        <v>3326.2710000000002</v>
      </c>
    </row>
    <row r="31" spans="1:6" s="1187" customFormat="1" ht="10" x14ac:dyDescent="0.2">
      <c r="A31" s="1197" t="s">
        <v>545</v>
      </c>
      <c r="B31" s="1198">
        <v>13610</v>
      </c>
      <c r="C31" s="1198">
        <v>16596.13</v>
      </c>
      <c r="D31" s="1199"/>
      <c r="E31" s="1199"/>
      <c r="F31" s="1198">
        <f t="shared" si="3"/>
        <v>16596.13</v>
      </c>
    </row>
    <row r="32" spans="1:6" s="1187" customFormat="1" ht="10.5" thickBot="1" x14ac:dyDescent="0.25">
      <c r="A32" s="1270" t="s">
        <v>546</v>
      </c>
      <c r="B32" s="1271">
        <v>1590</v>
      </c>
      <c r="C32" s="1271">
        <v>1978.405</v>
      </c>
      <c r="D32" s="1272"/>
      <c r="E32" s="1272"/>
      <c r="F32" s="1271">
        <f t="shared" si="3"/>
        <v>1978.405</v>
      </c>
    </row>
    <row r="33" spans="1:12" s="1187" customFormat="1" ht="10" x14ac:dyDescent="0.2">
      <c r="A33" s="1188" t="s">
        <v>547</v>
      </c>
      <c r="B33" s="1201">
        <v>20810</v>
      </c>
      <c r="C33" s="1201">
        <v>20810</v>
      </c>
      <c r="D33" s="1200"/>
      <c r="E33" s="1200">
        <f>-E36-E37</f>
        <v>-8467</v>
      </c>
      <c r="F33" s="1201">
        <f t="shared" si="3"/>
        <v>12343</v>
      </c>
    </row>
    <row r="34" spans="1:12" s="1187" customFormat="1" ht="10" x14ac:dyDescent="0.2">
      <c r="A34" s="1188" t="s">
        <v>548</v>
      </c>
      <c r="B34" s="1201">
        <v>29660</v>
      </c>
      <c r="C34" s="1201">
        <v>29660</v>
      </c>
      <c r="D34" s="1200"/>
      <c r="E34" s="1200"/>
      <c r="F34" s="1201">
        <f t="shared" si="3"/>
        <v>29660</v>
      </c>
    </row>
    <row r="35" spans="1:12" s="1187" customFormat="1" ht="10" x14ac:dyDescent="0.2">
      <c r="A35" s="1188" t="s">
        <v>549</v>
      </c>
      <c r="B35" s="1201">
        <v>19460</v>
      </c>
      <c r="C35" s="1201">
        <v>19460</v>
      </c>
      <c r="D35" s="1200"/>
      <c r="E35" s="1200"/>
      <c r="F35" s="1201">
        <f t="shared" si="3"/>
        <v>19460</v>
      </c>
    </row>
    <row r="36" spans="1:12" s="1187" customFormat="1" ht="10" x14ac:dyDescent="0.2">
      <c r="A36" s="1188" t="s">
        <v>1</v>
      </c>
      <c r="B36" s="1201">
        <v>29110</v>
      </c>
      <c r="C36" s="1201">
        <v>28010</v>
      </c>
      <c r="D36" s="1200"/>
      <c r="E36" s="1200">
        <f>2133+2387+10+50+15</f>
        <v>4595</v>
      </c>
      <c r="F36" s="1201">
        <f t="shared" si="3"/>
        <v>32605</v>
      </c>
    </row>
    <row r="37" spans="1:12" s="1187" customFormat="1" ht="10" x14ac:dyDescent="0.2">
      <c r="A37" s="1188" t="s">
        <v>550</v>
      </c>
      <c r="B37" s="1201">
        <v>72650</v>
      </c>
      <c r="C37" s="1201">
        <v>72650.001000000004</v>
      </c>
      <c r="D37" s="1200"/>
      <c r="E37" s="1200">
        <f>3862+10</f>
        <v>3872</v>
      </c>
      <c r="F37" s="1201">
        <f t="shared" si="3"/>
        <v>76522.001000000004</v>
      </c>
    </row>
    <row r="38" spans="1:12" s="1187" customFormat="1" ht="10" x14ac:dyDescent="0.2">
      <c r="A38" s="1188" t="s">
        <v>558</v>
      </c>
      <c r="B38" s="1201">
        <v>51450</v>
      </c>
      <c r="C38" s="1201">
        <v>51450</v>
      </c>
      <c r="D38" s="1200"/>
      <c r="E38" s="1200"/>
      <c r="F38" s="1201">
        <f t="shared" si="3"/>
        <v>51450</v>
      </c>
    </row>
    <row r="39" spans="1:12" s="1187" customFormat="1" ht="10" x14ac:dyDescent="0.2">
      <c r="A39" s="1188" t="s">
        <v>552</v>
      </c>
      <c r="B39" s="1201">
        <v>21770</v>
      </c>
      <c r="C39" s="1201">
        <v>21770</v>
      </c>
      <c r="D39" s="1200">
        <v>400</v>
      </c>
      <c r="E39" s="1200"/>
      <c r="F39" s="1201">
        <f t="shared" si="3"/>
        <v>22170</v>
      </c>
    </row>
    <row r="40" spans="1:12" s="1187" customFormat="1" ht="10" x14ac:dyDescent="0.2">
      <c r="A40" s="1188" t="s">
        <v>553</v>
      </c>
      <c r="B40" s="1201">
        <v>19040</v>
      </c>
      <c r="C40" s="1201">
        <v>18790</v>
      </c>
      <c r="D40" s="1200"/>
      <c r="E40" s="1200"/>
      <c r="F40" s="1201">
        <f t="shared" si="3"/>
        <v>18790</v>
      </c>
    </row>
    <row r="41" spans="1:12" s="1187" customFormat="1" ht="10" x14ac:dyDescent="0.2">
      <c r="A41" s="1188" t="s">
        <v>554</v>
      </c>
      <c r="B41" s="1201">
        <v>24780</v>
      </c>
      <c r="C41" s="1201">
        <v>24170.909</v>
      </c>
      <c r="D41" s="1200"/>
      <c r="E41" s="1200"/>
      <c r="F41" s="1201">
        <f t="shared" si="3"/>
        <v>24170.909</v>
      </c>
    </row>
    <row r="42" spans="1:12" s="1187" customFormat="1" ht="12" x14ac:dyDescent="0.2">
      <c r="A42" s="1188" t="s">
        <v>555</v>
      </c>
      <c r="B42" s="1201">
        <v>-4100</v>
      </c>
      <c r="C42" s="1201">
        <v>-4100</v>
      </c>
      <c r="D42" s="1200"/>
      <c r="E42" s="1200"/>
      <c r="F42" s="1201">
        <f t="shared" si="3"/>
        <v>-4100</v>
      </c>
    </row>
    <row r="43" spans="1:12" s="1187" customFormat="1" ht="10" x14ac:dyDescent="0.2">
      <c r="A43" s="973" t="s">
        <v>863</v>
      </c>
      <c r="B43" s="1201">
        <v>1560</v>
      </c>
      <c r="C43" s="1201">
        <v>3519.09</v>
      </c>
      <c r="D43" s="1200">
        <v>-400</v>
      </c>
      <c r="E43" s="1200"/>
      <c r="F43" s="1201">
        <f t="shared" si="3"/>
        <v>3119.09</v>
      </c>
    </row>
    <row r="44" spans="1:12" s="1187" customFormat="1" ht="11" thickBot="1" x14ac:dyDescent="0.25">
      <c r="A44" s="1202" t="s">
        <v>556</v>
      </c>
      <c r="B44" s="1203">
        <v>303290</v>
      </c>
      <c r="C44" s="1203">
        <v>308090.80600000004</v>
      </c>
      <c r="D44" s="1204">
        <v>0</v>
      </c>
      <c r="E44" s="1204">
        <v>0</v>
      </c>
      <c r="F44" s="1203">
        <f>SUM(F30:F43)</f>
        <v>308090.80600000004</v>
      </c>
    </row>
    <row r="45" spans="1:12" ht="15" x14ac:dyDescent="0.3">
      <c r="A45" s="982" t="s">
        <v>557</v>
      </c>
      <c r="B45" s="1205"/>
      <c r="C45" s="1205"/>
      <c r="D45" s="1205"/>
      <c r="E45" s="1205"/>
      <c r="F45" s="1205"/>
      <c r="G45" s="1205"/>
      <c r="H45" s="1205"/>
      <c r="I45" s="1205"/>
      <c r="J45" s="1205"/>
      <c r="K45" s="1206"/>
      <c r="L45" s="1206"/>
    </row>
    <row r="46" spans="1:12" x14ac:dyDescent="0.25">
      <c r="F46" s="87"/>
    </row>
  </sheetData>
  <conditionalFormatting sqref="D30:F43">
    <cfRule type="expression" dxfId="0" priority="1">
      <formula>D30=0</formula>
    </cfRule>
  </conditionalFormatting>
  <pageMargins left="0.7" right="0.7" top="0.75" bottom="0.75" header="0.3" footer="0.3"/>
  <pageSetup paperSize="9"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78E0-09B7-49B3-B16F-3804B78B2AA2}">
  <sheetPr>
    <tabColor rgb="FFFFFFCC"/>
  </sheetPr>
  <dimension ref="B1:T40"/>
  <sheetViews>
    <sheetView zoomScale="90" zoomScaleNormal="90" workbookViewId="0">
      <selection activeCell="B8" sqref="B8"/>
    </sheetView>
  </sheetViews>
  <sheetFormatPr defaultColWidth="9.1796875" defaultRowHeight="12.5" x14ac:dyDescent="0.25"/>
  <cols>
    <col min="1" max="1" width="2.453125" style="32" customWidth="1"/>
    <col min="2" max="2" width="47.81640625" style="32" customWidth="1"/>
    <col min="3" max="3" width="11.453125" style="32" customWidth="1"/>
    <col min="4" max="4" width="18.81640625" style="32" customWidth="1"/>
    <col min="5" max="5" width="17.26953125" style="32" customWidth="1"/>
    <col min="6" max="6" width="11.54296875" style="32" customWidth="1"/>
    <col min="7" max="7" width="1.54296875" style="32" customWidth="1"/>
    <col min="8" max="10" width="10.453125" style="32" customWidth="1"/>
    <col min="11" max="13" width="12.453125" style="32" customWidth="1"/>
    <col min="14" max="14" width="12.453125" style="32" hidden="1" customWidth="1"/>
    <col min="15" max="15" width="12.453125" style="32" customWidth="1"/>
    <col min="16" max="16384" width="9.1796875" style="32"/>
  </cols>
  <sheetData>
    <row r="1" spans="2:12" s="2" customFormat="1" ht="14" x14ac:dyDescent="0.3">
      <c r="B1" s="15" t="s">
        <v>559</v>
      </c>
      <c r="C1" s="32"/>
      <c r="D1" s="67"/>
      <c r="E1" s="17"/>
      <c r="F1" s="17"/>
      <c r="H1" s="633" t="s">
        <v>28</v>
      </c>
    </row>
    <row r="2" spans="2:12" s="2" customFormat="1" ht="14" x14ac:dyDescent="0.3">
      <c r="B2" s="15"/>
      <c r="C2" s="32"/>
      <c r="D2" s="67"/>
      <c r="E2" s="17"/>
      <c r="F2" s="17"/>
      <c r="H2" s="33">
        <v>45351</v>
      </c>
    </row>
    <row r="3" spans="2:12" s="2" customFormat="1" ht="14" x14ac:dyDescent="0.3">
      <c r="B3" s="634" t="s">
        <v>560</v>
      </c>
      <c r="C3" s="32"/>
      <c r="D3" s="67"/>
      <c r="E3" s="17"/>
      <c r="F3" s="89"/>
    </row>
    <row r="4" spans="2:12" s="2" customFormat="1" ht="13" x14ac:dyDescent="0.3">
      <c r="B4" s="35" t="s">
        <v>561</v>
      </c>
      <c r="C4" s="32"/>
      <c r="D4" s="67"/>
      <c r="E4" s="17"/>
      <c r="F4" s="89"/>
      <c r="G4" s="4"/>
    </row>
    <row r="5" spans="2:12" s="2" customFormat="1" ht="6" customHeight="1" thickBot="1" x14ac:dyDescent="0.35">
      <c r="B5" s="635"/>
      <c r="C5" s="32"/>
      <c r="D5" s="67"/>
      <c r="E5" s="17"/>
      <c r="F5" s="89"/>
      <c r="G5" s="4"/>
    </row>
    <row r="6" spans="2:12" s="2" customFormat="1" ht="19.399999999999999" customHeight="1" thickTop="1" x14ac:dyDescent="0.3">
      <c r="B6" s="1414" t="s">
        <v>562</v>
      </c>
      <c r="C6" s="1414"/>
      <c r="D6" s="1414"/>
      <c r="E6" s="70"/>
      <c r="F6" s="89"/>
      <c r="G6" s="4"/>
    </row>
    <row r="7" spans="2:12" s="2" customFormat="1" ht="14.5" customHeight="1" x14ac:dyDescent="0.3">
      <c r="B7" s="1079" t="s">
        <v>932</v>
      </c>
      <c r="C7" s="1080"/>
      <c r="D7" s="1080"/>
      <c r="E7" s="57"/>
      <c r="F7" s="89"/>
      <c r="G7" s="4"/>
    </row>
    <row r="8" spans="2:12" s="2" customFormat="1" ht="14.5" customHeight="1" x14ac:dyDescent="0.3">
      <c r="B8" s="1079" t="s">
        <v>563</v>
      </c>
      <c r="C8" s="1080"/>
      <c r="D8" s="1080"/>
      <c r="E8" s="57"/>
      <c r="F8" s="89"/>
      <c r="G8" s="4"/>
    </row>
    <row r="9" spans="2:12" s="2" customFormat="1" ht="14.5" customHeight="1" x14ac:dyDescent="0.3">
      <c r="B9" s="233" t="s">
        <v>564</v>
      </c>
      <c r="C9" s="1080"/>
      <c r="D9" s="1080"/>
      <c r="E9" s="57"/>
      <c r="F9" s="89"/>
      <c r="G9" s="4"/>
    </row>
    <row r="10" spans="2:12" s="2" customFormat="1" ht="13" x14ac:dyDescent="0.3">
      <c r="C10" s="1081" t="s">
        <v>565</v>
      </c>
      <c r="D10" s="1081" t="s">
        <v>566</v>
      </c>
      <c r="E10" s="1081" t="s">
        <v>567</v>
      </c>
      <c r="F10" s="89"/>
      <c r="G10" s="4"/>
    </row>
    <row r="11" spans="2:12" s="92" customFormat="1" ht="13" x14ac:dyDescent="0.3">
      <c r="B11" s="233"/>
      <c r="C11" s="1082" t="s">
        <v>568</v>
      </c>
      <c r="D11" s="1082" t="s">
        <v>569</v>
      </c>
      <c r="E11" s="1082" t="s">
        <v>570</v>
      </c>
      <c r="F11" s="89"/>
      <c r="G11" s="4"/>
      <c r="H11" s="2"/>
      <c r="I11" s="2"/>
      <c r="J11" s="2"/>
      <c r="K11" s="2"/>
      <c r="L11" s="2"/>
    </row>
    <row r="12" spans="2:12" s="92" customFormat="1" ht="20" x14ac:dyDescent="0.25">
      <c r="B12" s="233"/>
      <c r="C12" s="1082" t="s">
        <v>571</v>
      </c>
      <c r="D12" s="1083" t="s">
        <v>572</v>
      </c>
      <c r="E12" s="1083" t="s">
        <v>573</v>
      </c>
      <c r="F12" s="90"/>
      <c r="G12" s="91"/>
    </row>
    <row r="13" spans="2:12" s="2" customFormat="1" ht="13" x14ac:dyDescent="0.3">
      <c r="B13" s="60" t="s">
        <v>574</v>
      </c>
      <c r="C13" s="1084">
        <v>0.7</v>
      </c>
      <c r="D13" s="1084">
        <v>0.32</v>
      </c>
      <c r="E13" s="1084">
        <v>0.4</v>
      </c>
      <c r="F13" s="89"/>
      <c r="G13" s="94"/>
      <c r="H13" s="41"/>
    </row>
    <row r="14" spans="2:12" s="2" customFormat="1" ht="13" x14ac:dyDescent="0.3">
      <c r="B14" s="60" t="s">
        <v>311</v>
      </c>
      <c r="C14" s="1084">
        <v>0.94</v>
      </c>
      <c r="D14" s="1084">
        <v>0.43</v>
      </c>
      <c r="E14" s="1084">
        <v>0.52</v>
      </c>
      <c r="F14" s="89"/>
      <c r="G14" s="4"/>
    </row>
    <row r="15" spans="2:12" s="2" customFormat="1" ht="13" x14ac:dyDescent="0.3">
      <c r="B15" s="62" t="s">
        <v>312</v>
      </c>
      <c r="C15" s="1085">
        <v>1</v>
      </c>
      <c r="D15" s="1085">
        <v>0.43</v>
      </c>
      <c r="E15" s="1085">
        <v>0.56000000000000005</v>
      </c>
      <c r="F15" s="89"/>
      <c r="G15" s="4"/>
    </row>
    <row r="16" spans="2:12" s="2" customFormat="1" ht="13" x14ac:dyDescent="0.3">
      <c r="B16" s="60"/>
      <c r="C16" s="96"/>
      <c r="D16" s="96"/>
      <c r="E16" s="96"/>
      <c r="F16" s="89"/>
      <c r="G16" s="4"/>
    </row>
    <row r="17" spans="2:20" ht="18.5" x14ac:dyDescent="0.45">
      <c r="B17" s="12" t="s">
        <v>575</v>
      </c>
      <c r="C17" s="636"/>
      <c r="D17" s="636"/>
      <c r="F17" s="636"/>
      <c r="G17" s="1086"/>
      <c r="H17" s="33"/>
      <c r="I17" s="637"/>
      <c r="J17" s="1087"/>
      <c r="K17" s="1087"/>
      <c r="L17" s="1088"/>
      <c r="M17" s="638"/>
      <c r="N17" s="1087"/>
      <c r="O17" s="1087"/>
      <c r="P17" s="1088"/>
      <c r="Q17" s="638"/>
      <c r="R17" s="1087"/>
      <c r="S17" s="1087"/>
      <c r="T17" s="1088"/>
    </row>
    <row r="18" spans="2:20" ht="18.5" x14ac:dyDescent="0.45">
      <c r="B18" s="32" t="s">
        <v>576</v>
      </c>
      <c r="C18" s="639"/>
      <c r="D18" s="639"/>
      <c r="E18" s="31"/>
      <c r="F18" s="636"/>
      <c r="G18" s="1086"/>
      <c r="H18" s="33"/>
      <c r="I18" s="637"/>
      <c r="J18" s="1087"/>
      <c r="K18" s="1087"/>
      <c r="L18" s="1088"/>
      <c r="M18" s="638"/>
      <c r="N18" s="1087"/>
      <c r="O18" s="1087"/>
      <c r="P18" s="1088"/>
      <c r="Q18" s="638"/>
      <c r="R18" s="1087"/>
      <c r="S18" s="1087"/>
      <c r="T18" s="1088"/>
    </row>
    <row r="19" spans="2:20" ht="13" x14ac:dyDescent="0.3">
      <c r="B19" s="32" t="s">
        <v>577</v>
      </c>
      <c r="C19" s="639"/>
      <c r="D19" s="639"/>
      <c r="E19" s="31"/>
      <c r="F19" s="636"/>
      <c r="J19" s="1089"/>
      <c r="N19" s="1089"/>
    </row>
    <row r="20" spans="2:20" ht="13" x14ac:dyDescent="0.3">
      <c r="B20" s="32" t="s">
        <v>578</v>
      </c>
      <c r="C20" s="639"/>
      <c r="D20" s="639"/>
      <c r="E20" s="31"/>
      <c r="F20" s="636"/>
      <c r="J20" s="1089"/>
      <c r="N20" s="1089"/>
    </row>
    <row r="21" spans="2:20" ht="13" x14ac:dyDescent="0.3">
      <c r="B21" s="32" t="s">
        <v>579</v>
      </c>
      <c r="C21" s="639"/>
      <c r="D21" s="639"/>
      <c r="E21" s="31"/>
      <c r="F21" s="636"/>
      <c r="J21" s="1089"/>
      <c r="N21" s="1089"/>
    </row>
    <row r="22" spans="2:20" ht="14.5" x14ac:dyDescent="0.35">
      <c r="B22" s="32" t="s">
        <v>580</v>
      </c>
      <c r="C22" s="639"/>
      <c r="D22" s="639"/>
      <c r="E22" s="31"/>
      <c r="F22" s="636"/>
      <c r="G22" s="131"/>
      <c r="H22" s="97"/>
      <c r="I22" s="97"/>
      <c r="J22" s="97"/>
      <c r="K22" s="97"/>
      <c r="L22" s="1090"/>
      <c r="M22" s="1090"/>
      <c r="N22" s="1090"/>
    </row>
    <row r="23" spans="2:20" ht="14.5" x14ac:dyDescent="0.35">
      <c r="B23" s="32" t="s">
        <v>581</v>
      </c>
      <c r="C23" s="639"/>
      <c r="D23" s="639"/>
      <c r="E23" s="31"/>
      <c r="F23" s="636"/>
      <c r="G23" s="131"/>
      <c r="H23" s="97"/>
      <c r="I23" s="97"/>
      <c r="J23" s="97"/>
      <c r="K23" s="97"/>
      <c r="L23" s="1090"/>
      <c r="M23" s="1090"/>
      <c r="N23" s="1090"/>
    </row>
    <row r="24" spans="2:20" ht="14.5" x14ac:dyDescent="0.35">
      <c r="C24" s="639"/>
      <c r="D24" s="639"/>
      <c r="E24" s="31"/>
      <c r="F24" s="636"/>
      <c r="G24" s="131"/>
      <c r="H24" s="97"/>
      <c r="I24" s="97"/>
      <c r="J24" s="97"/>
      <c r="K24" s="97"/>
      <c r="L24" s="1090"/>
      <c r="M24" s="1090"/>
      <c r="N24" s="1090"/>
    </row>
    <row r="25" spans="2:20" ht="14.5" x14ac:dyDescent="0.35">
      <c r="C25" s="639"/>
      <c r="D25" s="639"/>
      <c r="E25" s="31"/>
      <c r="F25" s="636"/>
      <c r="G25" s="131"/>
      <c r="I25" s="97"/>
      <c r="K25" s="97"/>
      <c r="L25" s="1090"/>
      <c r="M25" s="1090"/>
      <c r="N25" s="1090"/>
    </row>
    <row r="26" spans="2:20" ht="14.5" x14ac:dyDescent="0.35">
      <c r="B26" s="12" t="s">
        <v>582</v>
      </c>
      <c r="C26" s="636"/>
      <c r="D26" s="636"/>
      <c r="F26" s="636"/>
      <c r="G26" s="131"/>
      <c r="H26" s="97"/>
      <c r="I26" s="98"/>
      <c r="K26" s="97"/>
      <c r="L26" s="1090"/>
      <c r="M26" s="1090"/>
      <c r="N26" s="1090"/>
    </row>
    <row r="27" spans="2:20" ht="14.5" x14ac:dyDescent="0.35">
      <c r="B27" s="2" t="s">
        <v>583</v>
      </c>
      <c r="C27" s="636"/>
      <c r="D27" s="636"/>
      <c r="F27" s="636"/>
      <c r="G27" s="131"/>
      <c r="H27" s="97"/>
      <c r="I27" s="98"/>
      <c r="K27" s="97"/>
      <c r="L27" s="1090"/>
      <c r="M27" s="1090"/>
      <c r="N27" s="1090"/>
    </row>
    <row r="28" spans="2:20" ht="14.5" x14ac:dyDescent="0.35">
      <c r="B28" s="2" t="s">
        <v>584</v>
      </c>
      <c r="C28" s="636"/>
      <c r="D28" s="636"/>
      <c r="G28" s="131"/>
      <c r="H28" s="97"/>
      <c r="I28" s="98"/>
      <c r="K28" s="97"/>
      <c r="L28" s="1090"/>
      <c r="M28" s="1090"/>
      <c r="N28" s="1090"/>
    </row>
    <row r="29" spans="2:20" ht="15" thickBot="1" x14ac:dyDescent="0.4">
      <c r="B29" s="2" t="s">
        <v>585</v>
      </c>
      <c r="C29" s="636"/>
      <c r="D29" s="636"/>
      <c r="G29" s="131"/>
      <c r="H29" s="97"/>
      <c r="I29" s="98"/>
      <c r="K29" s="97"/>
      <c r="L29" s="1090"/>
      <c r="M29" s="1090"/>
      <c r="N29" s="1090"/>
    </row>
    <row r="30" spans="2:20" ht="25.4" customHeight="1" thickTop="1" x14ac:dyDescent="0.35">
      <c r="B30" s="70" t="s">
        <v>586</v>
      </c>
      <c r="C30" s="70"/>
      <c r="D30" s="70"/>
      <c r="E30" s="70"/>
      <c r="F30" s="70"/>
      <c r="G30" s="131"/>
      <c r="H30" s="640"/>
      <c r="I30" s="99"/>
      <c r="J30" s="99"/>
      <c r="K30" s="97"/>
      <c r="L30" s="1090"/>
      <c r="M30" s="1090"/>
      <c r="N30" s="1090"/>
    </row>
    <row r="31" spans="2:20" ht="14.5" x14ac:dyDescent="0.35">
      <c r="B31" s="47" t="s">
        <v>307</v>
      </c>
      <c r="C31" s="58"/>
      <c r="D31" s="58"/>
      <c r="E31" s="52"/>
      <c r="F31" s="636"/>
      <c r="G31" s="131"/>
      <c r="H31" s="641"/>
      <c r="I31" s="98"/>
      <c r="J31" s="98"/>
      <c r="K31" s="97"/>
      <c r="L31" s="1090"/>
      <c r="M31" s="1090"/>
      <c r="N31" s="1090"/>
    </row>
    <row r="32" spans="2:20" ht="14.5" x14ac:dyDescent="0.35">
      <c r="B32" s="642"/>
      <c r="C32" s="643" t="s">
        <v>587</v>
      </c>
      <c r="D32" s="643" t="s">
        <v>588</v>
      </c>
      <c r="E32" s="643" t="s">
        <v>589</v>
      </c>
      <c r="F32" s="643" t="s">
        <v>361</v>
      </c>
      <c r="G32" s="131"/>
      <c r="H32" s="644" t="s">
        <v>590</v>
      </c>
      <c r="I32" s="98"/>
      <c r="J32" s="98"/>
      <c r="K32" s="97"/>
      <c r="L32" s="1090"/>
      <c r="M32" s="1090"/>
      <c r="N32" s="1090"/>
    </row>
    <row r="33" spans="2:14" ht="14.5" x14ac:dyDescent="0.35">
      <c r="B33" s="642"/>
      <c r="C33" s="643" t="s">
        <v>591</v>
      </c>
      <c r="D33" s="643" t="s">
        <v>592</v>
      </c>
      <c r="E33" s="643" t="s">
        <v>593</v>
      </c>
      <c r="F33" s="643"/>
      <c r="G33" s="131"/>
      <c r="H33" s="645"/>
      <c r="I33" s="98"/>
      <c r="J33" s="98"/>
      <c r="K33" s="97"/>
      <c r="L33" s="1090"/>
      <c r="M33" s="1090"/>
      <c r="N33" s="1090"/>
    </row>
    <row r="34" spans="2:14" ht="14.5" x14ac:dyDescent="0.35">
      <c r="B34" s="93" t="s">
        <v>311</v>
      </c>
      <c r="C34" s="1091"/>
      <c r="D34" s="1091"/>
      <c r="E34" s="1091"/>
      <c r="F34" s="100">
        <f>+E34+D34+C34</f>
        <v>0</v>
      </c>
      <c r="G34" s="131"/>
      <c r="H34" s="646">
        <f>+D34+C34</f>
        <v>0</v>
      </c>
      <c r="I34" s="98"/>
      <c r="J34" s="98"/>
      <c r="K34" s="97"/>
      <c r="L34" s="1090"/>
      <c r="M34" s="1090"/>
      <c r="N34" s="1090"/>
    </row>
    <row r="35" spans="2:14" ht="14.5" x14ac:dyDescent="0.35">
      <c r="B35" s="93" t="s">
        <v>312</v>
      </c>
      <c r="C35" s="1091"/>
      <c r="D35" s="1091"/>
      <c r="E35" s="1091"/>
      <c r="F35" s="100">
        <f>+E35+D35+C35</f>
        <v>0</v>
      </c>
      <c r="G35" s="131"/>
      <c r="H35" s="646">
        <f>+D35+C35</f>
        <v>0</v>
      </c>
      <c r="I35" s="98"/>
      <c r="J35" s="98"/>
      <c r="K35" s="97"/>
      <c r="L35" s="1090"/>
      <c r="M35" s="1090"/>
      <c r="N35" s="1090"/>
    </row>
    <row r="36" spans="2:14" ht="14.5" x14ac:dyDescent="0.35">
      <c r="B36" s="93" t="s">
        <v>594</v>
      </c>
      <c r="C36" s="1091"/>
      <c r="D36" s="1091"/>
      <c r="E36" s="1091"/>
      <c r="F36" s="100">
        <f>+E36+D36+C36</f>
        <v>0</v>
      </c>
      <c r="G36" s="131"/>
      <c r="H36" s="646">
        <f>+D36+C36</f>
        <v>0</v>
      </c>
      <c r="I36" s="98"/>
      <c r="J36" s="98"/>
      <c r="K36" s="97"/>
      <c r="L36" s="1090"/>
      <c r="M36" s="1090"/>
      <c r="N36" s="1090"/>
    </row>
    <row r="37" spans="2:14" ht="14.5" x14ac:dyDescent="0.35">
      <c r="B37" s="95" t="s">
        <v>313</v>
      </c>
      <c r="C37" s="101">
        <f>+C36+C34+C35</f>
        <v>0</v>
      </c>
      <c r="D37" s="101">
        <f>+D36+D34+D35</f>
        <v>0</v>
      </c>
      <c r="E37" s="101">
        <f>+E36+E34+E35</f>
        <v>0</v>
      </c>
      <c r="F37" s="101">
        <f>+F36+F34+F35</f>
        <v>0</v>
      </c>
      <c r="G37" s="131"/>
      <c r="H37" s="647">
        <f>SUM(H34:H35)</f>
        <v>0</v>
      </c>
      <c r="I37" s="98"/>
      <c r="J37" s="98"/>
      <c r="K37" s="97"/>
      <c r="L37" s="1090"/>
      <c r="M37" s="1090"/>
      <c r="N37" s="1090"/>
    </row>
    <row r="38" spans="2:14" ht="14.5" x14ac:dyDescent="0.35">
      <c r="B38" s="12"/>
      <c r="C38" s="636"/>
      <c r="D38" s="636"/>
      <c r="G38" s="131"/>
      <c r="H38" s="641"/>
      <c r="I38" s="98"/>
      <c r="J38" s="98"/>
      <c r="K38" s="97"/>
      <c r="L38" s="1090"/>
      <c r="M38" s="1090"/>
      <c r="N38" s="1090"/>
    </row>
    <row r="39" spans="2:14" ht="14.5" x14ac:dyDescent="0.35">
      <c r="B39" s="12"/>
      <c r="C39" s="636"/>
      <c r="D39" s="636"/>
      <c r="F39" s="636"/>
      <c r="G39" s="131"/>
      <c r="H39" s="641"/>
      <c r="I39" s="98"/>
      <c r="J39" s="98"/>
      <c r="K39" s="97"/>
      <c r="L39" s="1090"/>
      <c r="M39" s="1090"/>
      <c r="N39" s="1090"/>
    </row>
    <row r="40" spans="2:14" ht="13" x14ac:dyDescent="0.3">
      <c r="H40" s="23"/>
    </row>
  </sheetData>
  <mergeCells count="1">
    <mergeCell ref="B6:D6"/>
  </mergeCells>
  <pageMargins left="0.74803149606299213" right="0.74803149606299213" top="0.6692913385826772" bottom="0.98425196850393704" header="0.31496062992125984" footer="0.51181102362204722"/>
  <pageSetup paperSize="9" orientation="landscape" r:id="rId1"/>
  <headerFooter alignWithMargins="0">
    <oddFooter>&amp;L&amp;D&amp;R&amp;A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A1:D55"/>
  <sheetViews>
    <sheetView zoomScale="80" zoomScaleNormal="80" workbookViewId="0">
      <selection sqref="A1:D1"/>
    </sheetView>
  </sheetViews>
  <sheetFormatPr defaultColWidth="9.1796875" defaultRowHeight="10.5" x14ac:dyDescent="0.25"/>
  <cols>
    <col min="1" max="1" width="90.7265625" style="648" customWidth="1"/>
    <col min="2" max="2" width="30.1796875" style="648" customWidth="1"/>
    <col min="3" max="3" width="90.7265625" style="648" customWidth="1"/>
    <col min="4" max="4" width="30.1796875" style="648" customWidth="1"/>
    <col min="5" max="16384" width="9.1796875" style="648"/>
  </cols>
  <sheetData>
    <row r="1" spans="1:4" ht="31" x14ac:dyDescent="0.7">
      <c r="A1" s="1418" t="s">
        <v>31</v>
      </c>
      <c r="B1" s="1419"/>
      <c r="C1" s="1419"/>
      <c r="D1" s="1420"/>
    </row>
    <row r="2" spans="1:4" ht="13.5" thickBot="1" x14ac:dyDescent="0.35">
      <c r="A2" s="649" t="s">
        <v>595</v>
      </c>
      <c r="B2" s="650"/>
      <c r="C2" s="650"/>
      <c r="D2" s="651"/>
    </row>
    <row r="3" spans="1:4" ht="18.5" x14ac:dyDescent="0.25">
      <c r="A3" s="652" t="s">
        <v>596</v>
      </c>
      <c r="B3" s="653"/>
      <c r="C3" s="652" t="s">
        <v>310</v>
      </c>
      <c r="D3" s="653"/>
    </row>
    <row r="4" spans="1:4" ht="14.5" x14ac:dyDescent="0.35">
      <c r="A4" s="654" t="s">
        <v>597</v>
      </c>
      <c r="B4" s="655" t="s">
        <v>598</v>
      </c>
      <c r="C4" s="656" t="s">
        <v>597</v>
      </c>
      <c r="D4" s="657" t="s">
        <v>598</v>
      </c>
    </row>
    <row r="5" spans="1:4" s="660" customFormat="1" ht="15" thickBot="1" x14ac:dyDescent="0.4">
      <c r="A5" s="658" t="s">
        <v>599</v>
      </c>
      <c r="B5" s="659"/>
      <c r="C5" s="658" t="s">
        <v>599</v>
      </c>
      <c r="D5" s="659"/>
    </row>
    <row r="6" spans="1:4" ht="13.5" thickTop="1" x14ac:dyDescent="0.3">
      <c r="A6" s="661" t="s">
        <v>600</v>
      </c>
      <c r="B6" s="662" t="s">
        <v>601</v>
      </c>
      <c r="C6" s="661" t="s">
        <v>600</v>
      </c>
      <c r="D6" s="663" t="s">
        <v>602</v>
      </c>
    </row>
    <row r="7" spans="1:4" ht="46.5" customHeight="1" x14ac:dyDescent="0.3">
      <c r="A7" s="664" t="s">
        <v>603</v>
      </c>
      <c r="B7" s="665"/>
      <c r="C7" s="664" t="s">
        <v>603</v>
      </c>
      <c r="D7" s="663"/>
    </row>
    <row r="8" spans="1:4" ht="13" x14ac:dyDescent="0.3">
      <c r="A8" s="666"/>
      <c r="B8" s="665"/>
      <c r="C8" s="667"/>
      <c r="D8" s="663"/>
    </row>
    <row r="9" spans="1:4" ht="13" x14ac:dyDescent="0.3">
      <c r="A9" s="668" t="s">
        <v>604</v>
      </c>
      <c r="B9" s="665" t="s">
        <v>601</v>
      </c>
      <c r="C9" s="667" t="s">
        <v>604</v>
      </c>
      <c r="D9" s="663" t="s">
        <v>602</v>
      </c>
    </row>
    <row r="10" spans="1:4" ht="13" x14ac:dyDescent="0.3">
      <c r="A10" s="668" t="s">
        <v>116</v>
      </c>
      <c r="B10" s="665"/>
      <c r="C10" s="669" t="s">
        <v>605</v>
      </c>
      <c r="D10" s="663" t="s">
        <v>602</v>
      </c>
    </row>
    <row r="11" spans="1:4" ht="21.5" x14ac:dyDescent="0.3">
      <c r="A11" s="668"/>
      <c r="B11" s="665"/>
      <c r="C11" s="670" t="s">
        <v>606</v>
      </c>
      <c r="D11" s="671" t="s">
        <v>607</v>
      </c>
    </row>
    <row r="12" spans="1:4" ht="13" x14ac:dyDescent="0.3">
      <c r="A12" s="672"/>
      <c r="B12" s="673"/>
      <c r="C12" s="674"/>
      <c r="D12" s="675"/>
    </row>
    <row r="13" spans="1:4" ht="13.5" thickBot="1" x14ac:dyDescent="0.3">
      <c r="A13" s="676" t="s">
        <v>608</v>
      </c>
      <c r="B13" s="677"/>
      <c r="C13" s="676" t="s">
        <v>608</v>
      </c>
      <c r="D13" s="677"/>
    </row>
    <row r="14" spans="1:4" ht="13.5" thickTop="1" x14ac:dyDescent="0.3">
      <c r="A14" s="678" t="s">
        <v>609</v>
      </c>
      <c r="B14" s="679" t="s">
        <v>610</v>
      </c>
      <c r="C14" s="678" t="s">
        <v>609</v>
      </c>
      <c r="D14" s="680" t="s">
        <v>610</v>
      </c>
    </row>
    <row r="15" spans="1:4" ht="26" x14ac:dyDescent="0.3">
      <c r="A15" s="678" t="s">
        <v>611</v>
      </c>
      <c r="B15" s="681" t="s">
        <v>612</v>
      </c>
      <c r="C15" s="678" t="s">
        <v>611</v>
      </c>
      <c r="D15" s="682" t="s">
        <v>613</v>
      </c>
    </row>
    <row r="16" spans="1:4" ht="13" x14ac:dyDescent="0.3">
      <c r="A16" s="683"/>
      <c r="B16" s="684"/>
      <c r="C16" s="685"/>
      <c r="D16" s="686"/>
    </row>
    <row r="17" spans="1:4" ht="13.5" thickBot="1" x14ac:dyDescent="0.3">
      <c r="A17" s="687" t="s">
        <v>614</v>
      </c>
      <c r="B17" s="688"/>
      <c r="C17" s="687" t="s">
        <v>614</v>
      </c>
      <c r="D17" s="688"/>
    </row>
    <row r="18" spans="1:4" ht="13.5" thickTop="1" x14ac:dyDescent="0.3">
      <c r="A18" s="689" t="s">
        <v>615</v>
      </c>
      <c r="B18" s="690" t="s">
        <v>616</v>
      </c>
      <c r="C18" s="667"/>
      <c r="D18" s="663"/>
    </row>
    <row r="19" spans="1:4" ht="13" x14ac:dyDescent="0.3">
      <c r="A19" s="672"/>
      <c r="B19" s="673"/>
      <c r="C19" s="674"/>
      <c r="D19" s="691"/>
    </row>
    <row r="20" spans="1:4" s="692" customFormat="1" ht="13.5" thickBot="1" x14ac:dyDescent="0.3">
      <c r="A20" s="676" t="s">
        <v>617</v>
      </c>
      <c r="B20" s="677"/>
      <c r="C20" s="676" t="s">
        <v>617</v>
      </c>
      <c r="D20" s="677"/>
    </row>
    <row r="21" spans="1:4" ht="13.5" thickTop="1" x14ac:dyDescent="0.3">
      <c r="A21" s="693" t="s">
        <v>618</v>
      </c>
      <c r="B21" s="694" t="s">
        <v>601</v>
      </c>
      <c r="C21" s="695"/>
      <c r="D21" s="680"/>
    </row>
    <row r="22" spans="1:4" ht="13" x14ac:dyDescent="0.3">
      <c r="A22" s="696"/>
      <c r="B22" s="684"/>
      <c r="C22" s="685"/>
      <c r="D22" s="686"/>
    </row>
    <row r="23" spans="1:4" ht="13.5" thickBot="1" x14ac:dyDescent="0.3">
      <c r="A23" s="687" t="s">
        <v>619</v>
      </c>
      <c r="B23" s="688"/>
      <c r="C23" s="687" t="s">
        <v>619</v>
      </c>
      <c r="D23" s="688"/>
    </row>
    <row r="24" spans="1:4" ht="13.5" thickTop="1" x14ac:dyDescent="0.25">
      <c r="A24" s="689" t="s">
        <v>620</v>
      </c>
      <c r="B24" s="690" t="s">
        <v>610</v>
      </c>
      <c r="C24" s="689" t="s">
        <v>620</v>
      </c>
      <c r="D24" s="697" t="s">
        <v>610</v>
      </c>
    </row>
    <row r="25" spans="1:4" ht="13" x14ac:dyDescent="0.3">
      <c r="A25" s="668" t="s">
        <v>621</v>
      </c>
      <c r="B25" s="665" t="s">
        <v>610</v>
      </c>
      <c r="C25" s="668" t="s">
        <v>621</v>
      </c>
      <c r="D25" s="663" t="s">
        <v>610</v>
      </c>
    </row>
    <row r="26" spans="1:4" ht="13" x14ac:dyDescent="0.3">
      <c r="A26" s="698" t="s">
        <v>622</v>
      </c>
      <c r="B26" s="665" t="s">
        <v>610</v>
      </c>
      <c r="C26" s="698" t="s">
        <v>622</v>
      </c>
      <c r="D26" s="665" t="s">
        <v>610</v>
      </c>
    </row>
    <row r="27" spans="1:4" ht="13" x14ac:dyDescent="0.3">
      <c r="A27" s="672"/>
      <c r="B27" s="673"/>
      <c r="C27" s="674"/>
      <c r="D27" s="691"/>
    </row>
    <row r="28" spans="1:4" ht="13.5" thickBot="1" x14ac:dyDescent="0.3">
      <c r="A28" s="676" t="s">
        <v>623</v>
      </c>
      <c r="B28" s="677"/>
      <c r="C28" s="676" t="s">
        <v>623</v>
      </c>
      <c r="D28" s="677"/>
    </row>
    <row r="29" spans="1:4" ht="13.5" thickTop="1" x14ac:dyDescent="0.3">
      <c r="A29" s="696" t="s">
        <v>624</v>
      </c>
      <c r="B29" s="679" t="s">
        <v>610</v>
      </c>
      <c r="C29" s="696" t="s">
        <v>624</v>
      </c>
      <c r="D29" s="680" t="s">
        <v>610</v>
      </c>
    </row>
    <row r="30" spans="1:4" ht="13" x14ac:dyDescent="0.3">
      <c r="A30" s="696" t="s">
        <v>625</v>
      </c>
      <c r="B30" s="679" t="s">
        <v>610</v>
      </c>
      <c r="C30" s="696" t="s">
        <v>625</v>
      </c>
      <c r="D30" s="680" t="s">
        <v>610</v>
      </c>
    </row>
    <row r="31" spans="1:4" ht="13" x14ac:dyDescent="0.3">
      <c r="A31" s="696" t="s">
        <v>626</v>
      </c>
      <c r="B31" s="679" t="s">
        <v>610</v>
      </c>
      <c r="C31" s="695"/>
      <c r="D31" s="680"/>
    </row>
    <row r="32" spans="1:4" ht="13" x14ac:dyDescent="0.3">
      <c r="A32" s="696"/>
      <c r="B32" s="699"/>
      <c r="C32" s="695"/>
      <c r="D32" s="680"/>
    </row>
    <row r="33" spans="1:4" ht="13.5" thickBot="1" x14ac:dyDescent="0.3">
      <c r="A33" s="687" t="s">
        <v>627</v>
      </c>
      <c r="B33" s="688"/>
      <c r="C33" s="687" t="s">
        <v>627</v>
      </c>
      <c r="D33" s="688"/>
    </row>
    <row r="34" spans="1:4" ht="13.5" thickTop="1" x14ac:dyDescent="0.3">
      <c r="A34" s="700" t="s">
        <v>628</v>
      </c>
      <c r="B34" s="701"/>
      <c r="C34" s="700" t="s">
        <v>628</v>
      </c>
      <c r="D34" s="701"/>
    </row>
    <row r="35" spans="1:4" ht="13" x14ac:dyDescent="0.3">
      <c r="A35" s="700" t="s">
        <v>629</v>
      </c>
      <c r="B35" s="701"/>
      <c r="C35" s="700" t="s">
        <v>629</v>
      </c>
      <c r="D35" s="701"/>
    </row>
    <row r="36" spans="1:4" ht="13.5" thickBot="1" x14ac:dyDescent="0.35">
      <c r="A36" s="702"/>
      <c r="B36" s="703"/>
      <c r="C36" s="702"/>
      <c r="D36" s="703"/>
    </row>
    <row r="37" spans="1:4" ht="13.5" thickBot="1" x14ac:dyDescent="0.35">
      <c r="A37" s="704"/>
      <c r="B37" s="650"/>
      <c r="C37" s="650"/>
      <c r="D37" s="651"/>
    </row>
    <row r="38" spans="1:4" ht="14.5" x14ac:dyDescent="0.35">
      <c r="A38" s="705" t="s">
        <v>630</v>
      </c>
      <c r="B38" s="706" t="s">
        <v>598</v>
      </c>
      <c r="C38" s="707" t="s">
        <v>630</v>
      </c>
      <c r="D38" s="706" t="s">
        <v>598</v>
      </c>
    </row>
    <row r="39" spans="1:4" ht="13.5" thickBot="1" x14ac:dyDescent="0.3">
      <c r="A39" s="687" t="s">
        <v>631</v>
      </c>
      <c r="B39" s="688"/>
      <c r="C39" s="687" t="s">
        <v>631</v>
      </c>
      <c r="D39" s="688"/>
    </row>
    <row r="40" spans="1:4" ht="20.25" customHeight="1" thickTop="1" x14ac:dyDescent="0.3">
      <c r="A40" s="661" t="s">
        <v>632</v>
      </c>
      <c r="B40" s="690" t="s">
        <v>633</v>
      </c>
      <c r="C40" s="661" t="s">
        <v>632</v>
      </c>
      <c r="D40" s="697" t="s">
        <v>633</v>
      </c>
    </row>
    <row r="41" spans="1:4" ht="13.5" thickBot="1" x14ac:dyDescent="0.35">
      <c r="A41" s="708"/>
      <c r="B41" s="709"/>
      <c r="C41" s="710"/>
      <c r="D41" s="703"/>
    </row>
    <row r="42" spans="1:4" ht="13" x14ac:dyDescent="0.3">
      <c r="A42" s="650"/>
      <c r="B42" s="650"/>
      <c r="C42" s="650"/>
      <c r="D42" s="650"/>
    </row>
    <row r="43" spans="1:4" ht="13" x14ac:dyDescent="0.3">
      <c r="A43" s="711" t="s">
        <v>634</v>
      </c>
      <c r="B43" s="650"/>
      <c r="C43" s="650"/>
      <c r="D43" s="650"/>
    </row>
    <row r="44" spans="1:4" ht="13" x14ac:dyDescent="0.25">
      <c r="A44" s="1421" t="s">
        <v>635</v>
      </c>
      <c r="B44" s="1422"/>
      <c r="C44" s="1422"/>
      <c r="D44" s="1423"/>
    </row>
    <row r="45" spans="1:4" ht="13" x14ac:dyDescent="0.25">
      <c r="A45" s="1424" t="s">
        <v>636</v>
      </c>
      <c r="B45" s="1425"/>
      <c r="C45" s="1425"/>
      <c r="D45" s="1426"/>
    </row>
    <row r="46" spans="1:4" ht="13" x14ac:dyDescent="0.25">
      <c r="A46" s="1427" t="s">
        <v>637</v>
      </c>
      <c r="B46" s="1428"/>
      <c r="C46" s="1428"/>
      <c r="D46" s="1429"/>
    </row>
    <row r="47" spans="1:4" ht="13" x14ac:dyDescent="0.25">
      <c r="A47" s="1424" t="s">
        <v>638</v>
      </c>
      <c r="B47" s="1425"/>
      <c r="C47" s="1425"/>
      <c r="D47" s="1426"/>
    </row>
    <row r="48" spans="1:4" ht="13" x14ac:dyDescent="0.25">
      <c r="A48" s="1424"/>
      <c r="B48" s="1425"/>
      <c r="C48" s="1425"/>
      <c r="D48" s="1426"/>
    </row>
    <row r="49" spans="1:4" ht="28.5" customHeight="1" x14ac:dyDescent="0.25">
      <c r="A49" s="1430" t="s">
        <v>639</v>
      </c>
      <c r="B49" s="1431"/>
      <c r="C49" s="1431"/>
      <c r="D49" s="1432"/>
    </row>
    <row r="50" spans="1:4" ht="13" x14ac:dyDescent="0.25">
      <c r="A50" s="1424"/>
      <c r="B50" s="1425"/>
      <c r="C50" s="1425"/>
      <c r="D50" s="1426"/>
    </row>
    <row r="51" spans="1:4" ht="29.25" customHeight="1" x14ac:dyDescent="0.25">
      <c r="A51" s="1433" t="s">
        <v>640</v>
      </c>
      <c r="B51" s="1434"/>
      <c r="C51" s="1434"/>
      <c r="D51" s="1435"/>
    </row>
    <row r="52" spans="1:4" ht="13" x14ac:dyDescent="0.25">
      <c r="A52" s="1424"/>
      <c r="B52" s="1425"/>
      <c r="C52" s="1425"/>
      <c r="D52" s="1426"/>
    </row>
    <row r="53" spans="1:4" ht="39" customHeight="1" x14ac:dyDescent="0.25">
      <c r="A53" s="1430" t="s">
        <v>641</v>
      </c>
      <c r="B53" s="1431"/>
      <c r="C53" s="1431"/>
      <c r="D53" s="1432"/>
    </row>
    <row r="54" spans="1:4" ht="13" x14ac:dyDescent="0.25">
      <c r="A54" s="1415"/>
      <c r="B54" s="1416"/>
      <c r="C54" s="1416"/>
      <c r="D54" s="1417"/>
    </row>
    <row r="55" spans="1:4" ht="13" x14ac:dyDescent="0.3">
      <c r="A55" s="712"/>
      <c r="B55" s="712"/>
      <c r="C55" s="712"/>
      <c r="D55" s="712"/>
    </row>
  </sheetData>
  <mergeCells count="12">
    <mergeCell ref="A54:D54"/>
    <mergeCell ref="A1:D1"/>
    <mergeCell ref="A44:D44"/>
    <mergeCell ref="A45:D45"/>
    <mergeCell ref="A46:D46"/>
    <mergeCell ref="A47:D47"/>
    <mergeCell ref="A48:D48"/>
    <mergeCell ref="A49:D49"/>
    <mergeCell ref="A50:D50"/>
    <mergeCell ref="A51:D51"/>
    <mergeCell ref="A52:D52"/>
    <mergeCell ref="A53:D53"/>
  </mergeCells>
  <pageMargins left="0.70866141732283472" right="0.70866141732283472" top="0.74803149606299213" bottom="0.74803149606299213" header="0.31496062992125984" footer="0.31496062992125984"/>
  <pageSetup paperSize="9" scale="54" fitToHeight="2" orientation="landscape" r:id="rId1"/>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A1:F30"/>
  <sheetViews>
    <sheetView zoomScale="80" zoomScaleNormal="80" workbookViewId="0">
      <selection activeCell="I15" sqref="I15"/>
    </sheetView>
  </sheetViews>
  <sheetFormatPr defaultColWidth="9.1796875" defaultRowHeight="12.5" x14ac:dyDescent="0.25"/>
  <cols>
    <col min="1" max="1" width="20.453125" style="104" customWidth="1"/>
    <col min="2" max="2" width="13" style="104" customWidth="1"/>
    <col min="3" max="3" width="27.453125" style="104" customWidth="1"/>
    <col min="4" max="4" width="15" style="104" customWidth="1"/>
    <col min="5" max="5" width="18.54296875" style="104" customWidth="1"/>
    <col min="6" max="6" width="37.453125" style="104" customWidth="1"/>
    <col min="7" max="16384" width="9.1796875" style="104"/>
  </cols>
  <sheetData>
    <row r="1" spans="1:6" ht="14" x14ac:dyDescent="0.3">
      <c r="A1" s="102" t="s">
        <v>642</v>
      </c>
      <c r="B1" s="103"/>
      <c r="F1" s="238" t="s">
        <v>32</v>
      </c>
    </row>
    <row r="2" spans="1:6" ht="6.65" customHeight="1" x14ac:dyDescent="0.25">
      <c r="F2" s="105"/>
    </row>
    <row r="3" spans="1:6" ht="13" x14ac:dyDescent="0.3">
      <c r="A3" s="106" t="s">
        <v>643</v>
      </c>
      <c r="F3" s="105"/>
    </row>
    <row r="4" spans="1:6" x14ac:dyDescent="0.25">
      <c r="A4" s="107" t="s">
        <v>644</v>
      </c>
    </row>
    <row r="5" spans="1:6" x14ac:dyDescent="0.25">
      <c r="A5" s="107"/>
    </row>
    <row r="6" spans="1:6" ht="18.5" thickBot="1" x14ac:dyDescent="0.45">
      <c r="A6" s="108" t="s">
        <v>645</v>
      </c>
      <c r="B6" s="715" t="s">
        <v>646</v>
      </c>
      <c r="C6" s="716"/>
    </row>
    <row r="7" spans="1:6" ht="18" customHeight="1" x14ac:dyDescent="0.3">
      <c r="A7" s="109" t="s">
        <v>647</v>
      </c>
      <c r="B7" s="110" t="s">
        <v>648</v>
      </c>
      <c r="C7" s="111"/>
      <c r="D7" s="111"/>
      <c r="E7" s="111"/>
      <c r="F7" s="112" t="s">
        <v>649</v>
      </c>
    </row>
    <row r="8" spans="1:6" ht="12" customHeight="1" x14ac:dyDescent="0.3">
      <c r="A8" s="113" t="s">
        <v>650</v>
      </c>
      <c r="B8" s="114" t="s">
        <v>651</v>
      </c>
      <c r="C8" s="115"/>
      <c r="D8" s="115"/>
      <c r="E8" s="115"/>
      <c r="F8" s="116"/>
    </row>
    <row r="9" spans="1:6" ht="21" customHeight="1" thickBot="1" x14ac:dyDescent="0.3">
      <c r="A9" s="117"/>
      <c r="B9" s="118"/>
      <c r="C9" s="119"/>
      <c r="D9" s="120"/>
      <c r="E9" s="121"/>
      <c r="F9" s="122"/>
    </row>
    <row r="10" spans="1:6" x14ac:dyDescent="0.25">
      <c r="A10" s="107"/>
      <c r="B10" s="107"/>
      <c r="C10" s="107"/>
      <c r="D10" s="107"/>
      <c r="E10" s="107"/>
      <c r="F10" s="107"/>
    </row>
    <row r="11" spans="1:6" ht="13" thickBot="1" x14ac:dyDescent="0.3">
      <c r="A11" s="107"/>
      <c r="B11" s="107"/>
      <c r="C11" s="107"/>
      <c r="D11" s="107"/>
      <c r="E11" s="107"/>
      <c r="F11" s="107"/>
    </row>
    <row r="12" spans="1:6" ht="18" customHeight="1" x14ac:dyDescent="0.3">
      <c r="A12" s="109" t="s">
        <v>652</v>
      </c>
      <c r="B12" s="123" t="s">
        <v>648</v>
      </c>
      <c r="C12" s="110" t="s">
        <v>653</v>
      </c>
      <c r="D12" s="110" t="s">
        <v>654</v>
      </c>
      <c r="E12" s="110" t="s">
        <v>655</v>
      </c>
      <c r="F12" s="112" t="s">
        <v>649</v>
      </c>
    </row>
    <row r="13" spans="1:6" ht="12" customHeight="1" x14ac:dyDescent="0.25">
      <c r="A13" s="113" t="s">
        <v>650</v>
      </c>
      <c r="B13" s="114" t="s">
        <v>651</v>
      </c>
      <c r="C13" s="124"/>
      <c r="D13" s="124"/>
      <c r="E13" s="124"/>
      <c r="F13" s="125"/>
    </row>
    <row r="14" spans="1:6" ht="21" customHeight="1" x14ac:dyDescent="0.25">
      <c r="A14" s="126"/>
      <c r="B14" s="127"/>
      <c r="C14" s="128"/>
      <c r="D14" s="128"/>
      <c r="E14" s="128"/>
      <c r="F14" s="129"/>
    </row>
    <row r="15" spans="1:6" ht="21" customHeight="1" x14ac:dyDescent="0.25">
      <c r="A15" s="126"/>
      <c r="B15" s="127"/>
      <c r="C15" s="128"/>
      <c r="D15" s="128"/>
      <c r="E15" s="128"/>
      <c r="F15" s="129"/>
    </row>
    <row r="16" spans="1:6" ht="21" customHeight="1" x14ac:dyDescent="0.25">
      <c r="A16" s="126"/>
      <c r="B16" s="127"/>
      <c r="C16" s="128"/>
      <c r="D16" s="128"/>
      <c r="E16" s="128"/>
      <c r="F16" s="129"/>
    </row>
    <row r="17" spans="1:6" ht="21" customHeight="1" x14ac:dyDescent="0.25">
      <c r="A17" s="126"/>
      <c r="B17" s="127"/>
      <c r="C17" s="128"/>
      <c r="D17" s="128"/>
      <c r="E17" s="128"/>
      <c r="F17" s="129"/>
    </row>
    <row r="18" spans="1:6" ht="21" customHeight="1" x14ac:dyDescent="0.25">
      <c r="A18" s="126"/>
      <c r="B18" s="127"/>
      <c r="C18" s="128"/>
      <c r="D18" s="128"/>
      <c r="E18" s="128"/>
      <c r="F18" s="129"/>
    </row>
    <row r="19" spans="1:6" ht="21" customHeight="1" x14ac:dyDescent="0.25">
      <c r="A19" s="126"/>
      <c r="B19" s="127"/>
      <c r="C19" s="128"/>
      <c r="D19" s="128"/>
      <c r="E19" s="128"/>
      <c r="F19" s="129"/>
    </row>
    <row r="20" spans="1:6" ht="21" customHeight="1" x14ac:dyDescent="0.25">
      <c r="A20" s="126"/>
      <c r="B20" s="127"/>
      <c r="C20" s="128"/>
      <c r="D20" s="128"/>
      <c r="E20" s="128"/>
      <c r="F20" s="129"/>
    </row>
    <row r="21" spans="1:6" ht="21" customHeight="1" x14ac:dyDescent="0.25">
      <c r="A21" s="126"/>
      <c r="B21" s="127"/>
      <c r="C21" s="128"/>
      <c r="D21" s="128"/>
      <c r="E21" s="128"/>
      <c r="F21" s="129"/>
    </row>
    <row r="22" spans="1:6" ht="21" customHeight="1" x14ac:dyDescent="0.25">
      <c r="A22" s="126"/>
      <c r="B22" s="127"/>
      <c r="C22" s="128"/>
      <c r="D22" s="128"/>
      <c r="E22" s="128"/>
      <c r="F22" s="129"/>
    </row>
    <row r="23" spans="1:6" ht="21" customHeight="1" x14ac:dyDescent="0.25">
      <c r="A23" s="126"/>
      <c r="B23" s="127"/>
      <c r="C23" s="128"/>
      <c r="D23" s="128"/>
      <c r="E23" s="128"/>
      <c r="F23" s="129"/>
    </row>
    <row r="24" spans="1:6" ht="21" customHeight="1" x14ac:dyDescent="0.25">
      <c r="A24" s="126"/>
      <c r="B24" s="127"/>
      <c r="C24" s="128"/>
      <c r="D24" s="128"/>
      <c r="E24" s="128"/>
      <c r="F24" s="129"/>
    </row>
    <row r="25" spans="1:6" ht="21" customHeight="1" thickBot="1" x14ac:dyDescent="0.3">
      <c r="A25" s="117"/>
      <c r="B25" s="121"/>
      <c r="C25" s="118"/>
      <c r="D25" s="118"/>
      <c r="E25" s="118"/>
      <c r="F25" s="130"/>
    </row>
    <row r="26" spans="1:6" ht="18" customHeight="1" x14ac:dyDescent="0.25">
      <c r="A26" s="107"/>
      <c r="B26" s="107"/>
      <c r="C26" s="107"/>
      <c r="D26" s="107"/>
      <c r="E26" s="107"/>
      <c r="F26" s="107"/>
    </row>
    <row r="27" spans="1:6" x14ac:dyDescent="0.25">
      <c r="A27" s="105" t="s">
        <v>656</v>
      </c>
      <c r="B27" s="107"/>
      <c r="C27" s="107"/>
      <c r="D27" s="107"/>
      <c r="E27" s="107"/>
      <c r="F27" s="107"/>
    </row>
    <row r="28" spans="1:6" x14ac:dyDescent="0.25">
      <c r="A28" s="105"/>
      <c r="B28" s="107"/>
      <c r="C28" s="107"/>
      <c r="D28" s="107"/>
      <c r="E28" s="107"/>
      <c r="F28" s="107"/>
    </row>
    <row r="29" spans="1:6" x14ac:dyDescent="0.25">
      <c r="A29" s="107"/>
      <c r="B29" s="107"/>
      <c r="C29" s="107"/>
      <c r="D29" s="107"/>
      <c r="E29" s="107"/>
      <c r="F29" s="107"/>
    </row>
    <row r="30" spans="1:6" x14ac:dyDescent="0.25">
      <c r="A30" s="107"/>
      <c r="B30" s="107"/>
      <c r="C30" s="107"/>
      <c r="D30" s="107"/>
      <c r="E30" s="107"/>
      <c r="F30" s="107"/>
    </row>
  </sheetData>
  <customSheetViews>
    <customSheetView guid="{F60D63BF-56D6-448B-B845-D451B474FE4C}" scale="80">
      <selection activeCell="F2" sqref="F2"/>
      <pageMargins left="0" right="0" top="0" bottom="0" header="0" footer="0"/>
      <pageSetup paperSize="9" orientation="landscape" r:id="rId1"/>
      <headerFooter alignWithMargins="0">
        <oddFooter>&amp;L&amp;D&amp;R&amp;A</oddFooter>
      </headerFooter>
    </customSheetView>
    <customSheetView guid="{47BDBE09-379A-4BDC-A9A0-EAE3F6D9E08F}" scale="80" showPageBreaks="1" printArea="1">
      <selection activeCell="F2" sqref="F2"/>
      <pageMargins left="0" right="0" top="0" bottom="0" header="0" footer="0"/>
      <pageSetup paperSize="9" orientation="landscape" r:id="rId2"/>
      <headerFooter alignWithMargins="0">
        <oddFooter>&amp;L&amp;D&amp;R&amp;A</oddFooter>
      </headerFooter>
    </customSheetView>
    <customSheetView guid="{DDBC5355-67D5-4453-9390-133C975A34B2}" scale="80" showPageBreaks="1" printArea="1">
      <selection activeCell="F26" sqref="F26"/>
      <pageMargins left="0" right="0" top="0" bottom="0" header="0" footer="0"/>
      <pageSetup paperSize="9" orientation="landscape" r:id="rId3"/>
      <headerFooter alignWithMargins="0">
        <oddFooter>&amp;L&amp;D&amp;R&amp;A</oddFooter>
      </headerFooter>
    </customSheetView>
  </customSheetViews>
  <pageMargins left="0.75" right="0.75" top="1" bottom="1" header="0.5" footer="0.5"/>
  <pageSetup paperSize="9" orientation="landscape" r:id="rId4"/>
  <headerFooter alignWithMargins="0">
    <oddFooter>&amp;L&amp;D&amp;R&amp;A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A1:Y84"/>
  <sheetViews>
    <sheetView showGridLines="0" zoomScale="90" zoomScaleNormal="90" workbookViewId="0">
      <selection activeCell="T29" sqref="T29"/>
    </sheetView>
  </sheetViews>
  <sheetFormatPr defaultColWidth="8.81640625" defaultRowHeight="10" x14ac:dyDescent="0.2"/>
  <cols>
    <col min="1" max="1" width="3.26953125" style="97" customWidth="1"/>
    <col min="2" max="2" width="20" style="136" customWidth="1"/>
    <col min="3" max="3" width="8.81640625" style="136"/>
    <col min="4" max="4" width="11.1796875" style="136" customWidth="1"/>
    <col min="5" max="12" width="6" style="136" customWidth="1"/>
    <col min="13" max="13" width="20.54296875" style="136" customWidth="1"/>
    <col min="14" max="14" width="6.54296875" style="732" customWidth="1"/>
    <col min="15" max="15" width="19.453125" style="136" customWidth="1"/>
    <col min="16" max="16" width="8.81640625" style="136"/>
    <col min="17" max="25" width="8.81640625" style="97" customWidth="1"/>
    <col min="26" max="16384" width="8.81640625" style="136"/>
  </cols>
  <sheetData>
    <row r="1" spans="2:16" ht="15.5" x14ac:dyDescent="0.35">
      <c r="B1" s="797" t="s">
        <v>657</v>
      </c>
      <c r="C1" s="97"/>
      <c r="D1" s="97"/>
      <c r="E1" s="97"/>
      <c r="F1" s="97"/>
      <c r="G1" s="97"/>
      <c r="H1" s="97"/>
      <c r="I1" s="97"/>
      <c r="J1" s="97"/>
      <c r="K1" s="97"/>
      <c r="L1" s="97"/>
      <c r="M1" s="132" t="s">
        <v>34</v>
      </c>
      <c r="N1" s="730"/>
      <c r="O1" s="97"/>
      <c r="P1" s="133"/>
    </row>
    <row r="2" spans="2:16" x14ac:dyDescent="0.2">
      <c r="B2" s="798" t="s">
        <v>658</v>
      </c>
      <c r="C2" s="97"/>
      <c r="D2" s="97"/>
      <c r="E2" s="97"/>
      <c r="F2" s="97"/>
      <c r="G2" s="97"/>
      <c r="H2" s="97"/>
      <c r="I2" s="97"/>
      <c r="J2" s="97"/>
      <c r="K2" s="97"/>
      <c r="L2" s="97"/>
      <c r="M2" s="237"/>
      <c r="N2" s="730"/>
      <c r="O2" s="97"/>
      <c r="P2" s="133"/>
    </row>
    <row r="3" spans="2:16" x14ac:dyDescent="0.2">
      <c r="B3" s="134"/>
      <c r="C3" s="97"/>
      <c r="D3" s="97"/>
      <c r="E3" s="97"/>
      <c r="F3" s="97"/>
      <c r="G3" s="97"/>
      <c r="H3" s="97"/>
      <c r="I3" s="97"/>
      <c r="J3" s="97"/>
      <c r="K3" s="97"/>
      <c r="L3" s="97"/>
      <c r="M3" s="237"/>
      <c r="N3" s="730"/>
      <c r="O3" s="97"/>
      <c r="P3" s="133"/>
    </row>
    <row r="4" spans="2:16" x14ac:dyDescent="0.2">
      <c r="B4" s="134"/>
      <c r="C4" s="97"/>
      <c r="D4" s="97"/>
      <c r="E4" s="97"/>
      <c r="F4" s="97"/>
      <c r="G4" s="97"/>
      <c r="H4" s="97"/>
      <c r="I4" s="97"/>
      <c r="J4" s="97"/>
      <c r="K4" s="97"/>
      <c r="L4" s="97"/>
      <c r="M4" s="237"/>
      <c r="N4" s="730"/>
      <c r="O4" s="97"/>
      <c r="P4" s="133"/>
    </row>
    <row r="5" spans="2:16" x14ac:dyDescent="0.2">
      <c r="B5" s="134"/>
      <c r="C5" s="97"/>
      <c r="D5" s="97"/>
      <c r="E5" s="97"/>
      <c r="F5" s="97"/>
      <c r="G5" s="97"/>
      <c r="H5" s="97"/>
      <c r="I5" s="97"/>
      <c r="J5" s="97"/>
      <c r="K5" s="97"/>
      <c r="L5" s="97"/>
      <c r="M5" s="237"/>
      <c r="N5" s="730"/>
      <c r="O5" s="97"/>
      <c r="P5" s="133"/>
    </row>
    <row r="6" spans="2:16" x14ac:dyDescent="0.2">
      <c r="B6" s="134"/>
      <c r="C6" s="97"/>
      <c r="D6" s="97"/>
      <c r="E6" s="97"/>
      <c r="F6" s="97"/>
      <c r="G6" s="97"/>
      <c r="H6" s="97"/>
      <c r="I6" s="97"/>
      <c r="J6" s="97"/>
      <c r="K6" s="97"/>
      <c r="L6" s="97"/>
      <c r="M6" s="237"/>
      <c r="N6" s="730"/>
      <c r="O6" s="97"/>
      <c r="P6" s="133"/>
    </row>
    <row r="7" spans="2:16" x14ac:dyDescent="0.2">
      <c r="B7" s="134"/>
      <c r="C7" s="97"/>
      <c r="D7" s="97"/>
      <c r="E7" s="97"/>
      <c r="F7" s="97"/>
      <c r="G7" s="97"/>
      <c r="H7" s="97"/>
      <c r="I7" s="97"/>
      <c r="J7" s="97"/>
      <c r="K7" s="97"/>
      <c r="L7" s="97"/>
      <c r="M7" s="237"/>
      <c r="N7" s="730"/>
      <c r="O7" s="97"/>
      <c r="P7" s="133"/>
    </row>
    <row r="8" spans="2:16" x14ac:dyDescent="0.2">
      <c r="B8" s="134"/>
      <c r="C8" s="97"/>
      <c r="D8" s="97"/>
      <c r="E8" s="97"/>
      <c r="F8" s="97"/>
      <c r="G8" s="97"/>
      <c r="H8" s="97"/>
      <c r="I8" s="97"/>
      <c r="J8" s="97"/>
      <c r="K8" s="97"/>
      <c r="L8" s="97"/>
      <c r="M8" s="237"/>
      <c r="N8" s="730"/>
      <c r="O8" s="97"/>
      <c r="P8" s="133"/>
    </row>
    <row r="9" spans="2:16" x14ac:dyDescent="0.2">
      <c r="B9" s="134"/>
      <c r="C9" s="97"/>
      <c r="D9" s="97"/>
      <c r="E9" s="97"/>
      <c r="F9" s="97"/>
      <c r="G9" s="97"/>
      <c r="H9" s="97"/>
      <c r="I9" s="97"/>
      <c r="J9" s="97"/>
      <c r="K9" s="97"/>
      <c r="L9" s="97"/>
      <c r="M9" s="237"/>
      <c r="N9" s="730"/>
      <c r="O9" s="97"/>
      <c r="P9" s="133"/>
    </row>
    <row r="10" spans="2:16" x14ac:dyDescent="0.2">
      <c r="B10" s="134"/>
      <c r="C10" s="97"/>
      <c r="D10" s="97"/>
      <c r="E10" s="97"/>
      <c r="F10" s="97"/>
      <c r="G10" s="97"/>
      <c r="H10" s="97"/>
      <c r="I10" s="97"/>
      <c r="J10" s="97"/>
      <c r="K10" s="97"/>
      <c r="L10" s="97"/>
      <c r="M10" s="237"/>
      <c r="N10" s="730"/>
      <c r="O10" s="97"/>
      <c r="P10" s="133"/>
    </row>
    <row r="11" spans="2:16" ht="10.5" thickBot="1" x14ac:dyDescent="0.25">
      <c r="B11" s="134"/>
      <c r="C11" s="97"/>
      <c r="D11" s="97"/>
      <c r="E11" s="97"/>
      <c r="F11" s="97"/>
      <c r="G11" s="97"/>
      <c r="H11" s="97"/>
      <c r="I11" s="97"/>
      <c r="J11" s="97"/>
      <c r="K11" s="97"/>
      <c r="L11" s="97"/>
      <c r="M11" s="237"/>
      <c r="N11" s="730"/>
      <c r="O11" s="97"/>
      <c r="P11" s="133"/>
    </row>
    <row r="12" spans="2:16" s="722" customFormat="1" ht="15.5" x14ac:dyDescent="0.35">
      <c r="B12" s="717"/>
      <c r="C12" s="718"/>
      <c r="D12" s="719"/>
      <c r="E12" s="1436" t="s">
        <v>659</v>
      </c>
      <c r="F12" s="1437"/>
      <c r="G12" s="1438" t="s">
        <v>660</v>
      </c>
      <c r="H12" s="1437"/>
      <c r="I12" s="1438" t="s">
        <v>661</v>
      </c>
      <c r="J12" s="1437"/>
      <c r="K12" s="1438" t="s">
        <v>662</v>
      </c>
      <c r="L12" s="1437"/>
      <c r="M12" s="719"/>
      <c r="N12" s="731"/>
      <c r="O12" s="721"/>
      <c r="P12" s="720"/>
    </row>
    <row r="13" spans="2:16" s="97" customFormat="1" ht="26.15" customHeight="1" thickBot="1" x14ac:dyDescent="0.55000000000000004">
      <c r="B13" s="796" t="s">
        <v>663</v>
      </c>
      <c r="C13" s="193"/>
      <c r="D13" s="194"/>
      <c r="E13" s="197" t="s">
        <v>664</v>
      </c>
      <c r="F13" s="198" t="s">
        <v>665</v>
      </c>
      <c r="G13" s="199" t="s">
        <v>666</v>
      </c>
      <c r="H13" s="198" t="s">
        <v>665</v>
      </c>
      <c r="I13" s="199" t="s">
        <v>664</v>
      </c>
      <c r="J13" s="198" t="s">
        <v>665</v>
      </c>
      <c r="K13" s="199" t="s">
        <v>664</v>
      </c>
      <c r="L13" s="198" t="s">
        <v>665</v>
      </c>
      <c r="M13" s="200" t="s">
        <v>5</v>
      </c>
      <c r="N13" s="733" t="s">
        <v>667</v>
      </c>
      <c r="P13" s="133"/>
    </row>
    <row r="14" spans="2:16" s="97" customFormat="1" ht="14.5" customHeight="1" x14ac:dyDescent="0.25">
      <c r="B14" s="734" t="s">
        <v>668</v>
      </c>
      <c r="C14" s="735"/>
      <c r="D14" s="736"/>
      <c r="E14" s="784"/>
      <c r="F14" s="785">
        <v>9307</v>
      </c>
      <c r="G14" s="786"/>
      <c r="H14" s="785"/>
      <c r="I14" s="786"/>
      <c r="J14" s="785"/>
      <c r="K14" s="786"/>
      <c r="L14" s="785"/>
      <c r="M14" s="787" t="s">
        <v>669</v>
      </c>
      <c r="N14" s="743" t="s">
        <v>466</v>
      </c>
      <c r="P14" s="133"/>
    </row>
    <row r="15" spans="2:16" s="97" customFormat="1" ht="14.5" customHeight="1" x14ac:dyDescent="0.2">
      <c r="B15" s="216"/>
      <c r="C15" s="217"/>
      <c r="D15" s="204"/>
      <c r="E15" s="181"/>
      <c r="F15" s="186"/>
      <c r="G15" s="184"/>
      <c r="H15" s="186"/>
      <c r="I15" s="184"/>
      <c r="J15" s="186"/>
      <c r="K15" s="184"/>
      <c r="L15" s="186"/>
      <c r="M15" s="180"/>
      <c r="N15" s="730"/>
      <c r="P15" s="133"/>
    </row>
    <row r="16" spans="2:16" s="97" customFormat="1" ht="14.5" customHeight="1" x14ac:dyDescent="0.25">
      <c r="B16" s="745" t="s">
        <v>670</v>
      </c>
      <c r="C16" s="746"/>
      <c r="D16" s="747"/>
      <c r="E16" s="748">
        <v>94071</v>
      </c>
      <c r="F16" s="749"/>
      <c r="G16" s="750"/>
      <c r="H16" s="749"/>
      <c r="I16" s="750"/>
      <c r="J16" s="749"/>
      <c r="K16" s="750"/>
      <c r="L16" s="749"/>
      <c r="M16" s="748"/>
      <c r="N16" s="752"/>
      <c r="P16" s="133"/>
    </row>
    <row r="17" spans="2:16" s="97" customFormat="1" ht="14.5" customHeight="1" x14ac:dyDescent="0.25">
      <c r="B17" s="753" t="s">
        <v>671</v>
      </c>
      <c r="C17" s="754"/>
      <c r="D17" s="751"/>
      <c r="E17" s="748"/>
      <c r="F17" s="749">
        <v>93071</v>
      </c>
      <c r="G17" s="750"/>
      <c r="H17" s="749"/>
      <c r="I17" s="750"/>
      <c r="J17" s="749"/>
      <c r="K17" s="750"/>
      <c r="L17" s="749"/>
      <c r="M17" s="748"/>
      <c r="N17" s="755" t="s">
        <v>672</v>
      </c>
      <c r="P17" s="133"/>
    </row>
    <row r="18" spans="2:16" s="97" customFormat="1" ht="14.5" customHeight="1" thickBot="1" x14ac:dyDescent="0.25">
      <c r="B18" s="191"/>
      <c r="D18" s="192"/>
      <c r="E18" s="201"/>
      <c r="F18" s="202"/>
      <c r="G18" s="203"/>
      <c r="H18" s="202"/>
      <c r="I18" s="203"/>
      <c r="J18" s="202"/>
      <c r="K18" s="203"/>
      <c r="L18" s="202"/>
      <c r="M18" s="201"/>
      <c r="N18" s="730"/>
      <c r="P18" s="133"/>
    </row>
    <row r="19" spans="2:16" s="97" customFormat="1" ht="14.5" customHeight="1" x14ac:dyDescent="0.25">
      <c r="B19" s="728" t="s">
        <v>673</v>
      </c>
      <c r="C19" s="727"/>
      <c r="D19" s="726"/>
      <c r="E19" s="723"/>
      <c r="F19" s="724"/>
      <c r="G19" s="725"/>
      <c r="H19" s="724"/>
      <c r="I19" s="725"/>
      <c r="J19" s="724"/>
      <c r="K19" s="725"/>
      <c r="L19" s="724"/>
      <c r="M19" s="726"/>
      <c r="N19" s="730"/>
      <c r="P19" s="133"/>
    </row>
    <row r="20" spans="2:16" s="97" customFormat="1" ht="14.5" customHeight="1" x14ac:dyDescent="0.25">
      <c r="B20" s="780" t="s">
        <v>674</v>
      </c>
      <c r="C20" s="781"/>
      <c r="D20" s="782"/>
      <c r="E20" s="759">
        <v>9408</v>
      </c>
      <c r="F20" s="760"/>
      <c r="G20" s="761"/>
      <c r="H20" s="760"/>
      <c r="I20" s="761"/>
      <c r="J20" s="760">
        <v>9308</v>
      </c>
      <c r="K20" s="761"/>
      <c r="L20" s="760"/>
      <c r="M20" s="758" t="s">
        <v>675</v>
      </c>
      <c r="N20" s="762"/>
      <c r="P20" s="133"/>
    </row>
    <row r="21" spans="2:16" s="97" customFormat="1" ht="14.5" customHeight="1" x14ac:dyDescent="0.25">
      <c r="B21" s="756" t="s">
        <v>676</v>
      </c>
      <c r="C21" s="757"/>
      <c r="D21" s="758"/>
      <c r="E21" s="759">
        <v>94081</v>
      </c>
      <c r="F21" s="760"/>
      <c r="G21" s="761"/>
      <c r="H21" s="760"/>
      <c r="I21" s="761"/>
      <c r="J21" s="760">
        <v>93081</v>
      </c>
      <c r="K21" s="761"/>
      <c r="L21" s="760"/>
      <c r="M21" s="758" t="s">
        <v>675</v>
      </c>
      <c r="N21" s="763" t="s">
        <v>677</v>
      </c>
      <c r="P21" s="133"/>
    </row>
    <row r="22" spans="2:16" s="97" customFormat="1" ht="14.5" customHeight="1" x14ac:dyDescent="0.2">
      <c r="B22" s="216"/>
      <c r="C22" s="217"/>
      <c r="D22" s="204"/>
      <c r="E22" s="180"/>
      <c r="F22" s="185"/>
      <c r="G22" s="182"/>
      <c r="H22" s="185"/>
      <c r="I22" s="182"/>
      <c r="J22" s="185"/>
      <c r="K22" s="182"/>
      <c r="L22" s="185"/>
      <c r="M22" s="204"/>
      <c r="N22" s="730"/>
      <c r="P22" s="133"/>
    </row>
    <row r="23" spans="2:16" s="97" customFormat="1" ht="14.5" customHeight="1" x14ac:dyDescent="0.25">
      <c r="B23" s="745" t="s">
        <v>678</v>
      </c>
      <c r="C23" s="746"/>
      <c r="D23" s="747"/>
      <c r="E23" s="748"/>
      <c r="F23" s="749"/>
      <c r="G23" s="750"/>
      <c r="H23" s="749"/>
      <c r="I23" s="750"/>
      <c r="J23" s="749">
        <v>93082</v>
      </c>
      <c r="K23" s="750"/>
      <c r="L23" s="749"/>
      <c r="M23" s="751" t="s">
        <v>679</v>
      </c>
      <c r="N23" s="752"/>
      <c r="P23" s="133"/>
    </row>
    <row r="24" spans="2:16" s="97" customFormat="1" ht="14.5" customHeight="1" x14ac:dyDescent="0.25">
      <c r="B24" s="753" t="s">
        <v>680</v>
      </c>
      <c r="C24" s="754"/>
      <c r="D24" s="751"/>
      <c r="E24" s="748">
        <v>94082</v>
      </c>
      <c r="F24" s="749"/>
      <c r="G24" s="750"/>
      <c r="H24" s="749"/>
      <c r="I24" s="750"/>
      <c r="J24" s="749"/>
      <c r="K24" s="750"/>
      <c r="L24" s="749"/>
      <c r="M24" s="751" t="s">
        <v>679</v>
      </c>
      <c r="N24" s="755" t="s">
        <v>672</v>
      </c>
      <c r="P24" s="133"/>
    </row>
    <row r="25" spans="2:16" s="97" customFormat="1" ht="14.5" customHeight="1" x14ac:dyDescent="0.2">
      <c r="B25" s="191"/>
      <c r="D25" s="192"/>
      <c r="E25" s="180"/>
      <c r="F25" s="185"/>
      <c r="G25" s="182"/>
      <c r="H25" s="185"/>
      <c r="I25" s="182"/>
      <c r="J25" s="185"/>
      <c r="K25" s="182"/>
      <c r="L25" s="185"/>
      <c r="M25" s="204"/>
      <c r="N25" s="730"/>
      <c r="P25" s="133"/>
    </row>
    <row r="26" spans="2:16" s="97" customFormat="1" ht="14.5" customHeight="1" x14ac:dyDescent="0.25">
      <c r="B26" s="740" t="s">
        <v>681</v>
      </c>
      <c r="C26" s="741"/>
      <c r="D26" s="742"/>
      <c r="E26" s="737"/>
      <c r="F26" s="738"/>
      <c r="G26" s="739"/>
      <c r="H26" s="738"/>
      <c r="I26" s="739"/>
      <c r="J26" s="738">
        <v>93083</v>
      </c>
      <c r="K26" s="739"/>
      <c r="L26" s="738"/>
      <c r="M26" s="742" t="s">
        <v>679</v>
      </c>
      <c r="N26" s="743"/>
      <c r="P26" s="133"/>
    </row>
    <row r="27" spans="2:16" s="97" customFormat="1" ht="14.5" customHeight="1" x14ac:dyDescent="0.25">
      <c r="B27" s="740" t="s">
        <v>682</v>
      </c>
      <c r="C27" s="741"/>
      <c r="D27" s="742"/>
      <c r="E27" s="737">
        <v>94083</v>
      </c>
      <c r="F27" s="738"/>
      <c r="G27" s="739"/>
      <c r="H27" s="738"/>
      <c r="I27" s="739"/>
      <c r="J27" s="738"/>
      <c r="K27" s="739"/>
      <c r="L27" s="738"/>
      <c r="M27" s="742" t="s">
        <v>679</v>
      </c>
      <c r="N27" s="744" t="s">
        <v>683</v>
      </c>
      <c r="P27" s="133"/>
    </row>
    <row r="28" spans="2:16" s="97" customFormat="1" ht="14.5" customHeight="1" x14ac:dyDescent="0.2">
      <c r="B28" s="216"/>
      <c r="C28" s="217"/>
      <c r="D28" s="204"/>
      <c r="E28" s="180"/>
      <c r="F28" s="185"/>
      <c r="G28" s="182"/>
      <c r="H28" s="185"/>
      <c r="I28" s="182"/>
      <c r="J28" s="185"/>
      <c r="K28" s="182"/>
      <c r="L28" s="185"/>
      <c r="M28" s="204"/>
      <c r="N28" s="730"/>
      <c r="P28" s="133"/>
    </row>
    <row r="29" spans="2:16" s="97" customFormat="1" ht="42" customHeight="1" x14ac:dyDescent="0.25">
      <c r="B29" s="780" t="s">
        <v>684</v>
      </c>
      <c r="C29" s="781"/>
      <c r="D29" s="782"/>
      <c r="E29" s="759"/>
      <c r="F29" s="760"/>
      <c r="G29" s="761">
        <v>94084</v>
      </c>
      <c r="H29" s="760"/>
      <c r="I29" s="761"/>
      <c r="J29" s="760"/>
      <c r="K29" s="761"/>
      <c r="L29" s="760"/>
      <c r="M29" s="772" t="s">
        <v>685</v>
      </c>
      <c r="N29" s="762"/>
      <c r="P29" s="133"/>
    </row>
    <row r="30" spans="2:16" s="97" customFormat="1" ht="33.65" customHeight="1" x14ac:dyDescent="0.25">
      <c r="B30" s="756" t="s">
        <v>686</v>
      </c>
      <c r="C30" s="757"/>
      <c r="D30" s="758"/>
      <c r="E30" s="759"/>
      <c r="F30" s="760"/>
      <c r="G30" s="761"/>
      <c r="H30" s="760"/>
      <c r="I30" s="761"/>
      <c r="J30" s="760">
        <v>93084</v>
      </c>
      <c r="K30" s="761"/>
      <c r="L30" s="760"/>
      <c r="M30" s="783" t="s">
        <v>687</v>
      </c>
      <c r="N30" s="763" t="s">
        <v>688</v>
      </c>
      <c r="P30" s="133"/>
    </row>
    <row r="31" spans="2:16" s="97" customFormat="1" ht="14.5" customHeight="1" x14ac:dyDescent="0.2">
      <c r="B31" s="216"/>
      <c r="C31" s="217"/>
      <c r="D31" s="204"/>
      <c r="E31" s="180"/>
      <c r="F31" s="185"/>
      <c r="G31" s="182"/>
      <c r="H31" s="185"/>
      <c r="I31" s="182"/>
      <c r="J31" s="185"/>
      <c r="K31" s="182"/>
      <c r="L31" s="185"/>
      <c r="M31" s="204"/>
      <c r="N31" s="730"/>
      <c r="P31" s="133"/>
    </row>
    <row r="32" spans="2:16" s="97" customFormat="1" ht="14.5" customHeight="1" x14ac:dyDescent="0.25">
      <c r="B32" s="745" t="s">
        <v>689</v>
      </c>
      <c r="C32" s="746"/>
      <c r="D32" s="747"/>
      <c r="E32" s="748"/>
      <c r="F32" s="749"/>
      <c r="G32" s="750"/>
      <c r="H32" s="749"/>
      <c r="I32" s="750"/>
      <c r="J32" s="749">
        <v>9309</v>
      </c>
      <c r="K32" s="750"/>
      <c r="L32" s="749"/>
      <c r="M32" s="751"/>
      <c r="N32" s="752"/>
      <c r="P32" s="133"/>
    </row>
    <row r="33" spans="2:16" s="97" customFormat="1" ht="14.5" customHeight="1" x14ac:dyDescent="0.25">
      <c r="B33" s="753" t="s">
        <v>690</v>
      </c>
      <c r="C33" s="754"/>
      <c r="D33" s="751"/>
      <c r="E33" s="748">
        <v>9409</v>
      </c>
      <c r="F33" s="749"/>
      <c r="G33" s="750"/>
      <c r="H33" s="749"/>
      <c r="I33" s="750"/>
      <c r="J33" s="749"/>
      <c r="K33" s="750"/>
      <c r="L33" s="749"/>
      <c r="M33" s="751"/>
      <c r="N33" s="755" t="s">
        <v>672</v>
      </c>
      <c r="P33" s="133"/>
    </row>
    <row r="34" spans="2:16" s="97" customFormat="1" ht="14.5" customHeight="1" x14ac:dyDescent="0.2">
      <c r="B34" s="216"/>
      <c r="C34" s="217"/>
      <c r="D34" s="204"/>
      <c r="E34" s="180"/>
      <c r="F34" s="185"/>
      <c r="G34" s="182"/>
      <c r="H34" s="185"/>
      <c r="I34" s="182"/>
      <c r="J34" s="185"/>
      <c r="K34" s="182"/>
      <c r="L34" s="185"/>
      <c r="M34" s="204"/>
      <c r="N34" s="730"/>
      <c r="P34" s="133"/>
    </row>
    <row r="35" spans="2:16" s="97" customFormat="1" ht="14.5" customHeight="1" x14ac:dyDescent="0.25">
      <c r="B35" s="780" t="s">
        <v>691</v>
      </c>
      <c r="C35" s="781"/>
      <c r="D35" s="782"/>
      <c r="E35" s="759">
        <v>94091</v>
      </c>
      <c r="F35" s="760"/>
      <c r="G35" s="761"/>
      <c r="H35" s="760"/>
      <c r="I35" s="761"/>
      <c r="J35" s="760">
        <v>93091</v>
      </c>
      <c r="K35" s="761"/>
      <c r="L35" s="760"/>
      <c r="M35" s="758" t="s">
        <v>692</v>
      </c>
      <c r="N35" s="762" t="s">
        <v>693</v>
      </c>
      <c r="P35" s="133"/>
    </row>
    <row r="36" spans="2:16" s="97" customFormat="1" ht="14.5" customHeight="1" x14ac:dyDescent="0.2">
      <c r="B36" s="216"/>
      <c r="C36" s="217"/>
      <c r="D36" s="204"/>
      <c r="E36" s="180"/>
      <c r="F36" s="185"/>
      <c r="G36" s="182"/>
      <c r="H36" s="185"/>
      <c r="I36" s="182"/>
      <c r="J36" s="185"/>
      <c r="K36" s="182"/>
      <c r="L36" s="185"/>
      <c r="M36" s="204"/>
      <c r="N36" s="730"/>
      <c r="P36" s="133"/>
    </row>
    <row r="37" spans="2:16" s="97" customFormat="1" ht="14.5" customHeight="1" x14ac:dyDescent="0.25">
      <c r="B37" s="753" t="s">
        <v>694</v>
      </c>
      <c r="C37" s="754"/>
      <c r="D37" s="751"/>
      <c r="E37" s="748"/>
      <c r="F37" s="749"/>
      <c r="G37" s="750"/>
      <c r="H37" s="749"/>
      <c r="I37" s="750"/>
      <c r="J37" s="749">
        <v>93092</v>
      </c>
      <c r="K37" s="750"/>
      <c r="L37" s="749"/>
      <c r="M37" s="751" t="s">
        <v>695</v>
      </c>
      <c r="N37" s="752"/>
      <c r="P37" s="133"/>
    </row>
    <row r="38" spans="2:16" s="97" customFormat="1" ht="14.5" customHeight="1" x14ac:dyDescent="0.25">
      <c r="B38" s="753" t="s">
        <v>696</v>
      </c>
      <c r="C38" s="754"/>
      <c r="D38" s="751"/>
      <c r="E38" s="748">
        <v>94092</v>
      </c>
      <c r="F38" s="749"/>
      <c r="G38" s="750"/>
      <c r="H38" s="749"/>
      <c r="I38" s="750"/>
      <c r="J38" s="749"/>
      <c r="K38" s="750"/>
      <c r="L38" s="749"/>
      <c r="M38" s="751" t="s">
        <v>695</v>
      </c>
      <c r="N38" s="755" t="s">
        <v>697</v>
      </c>
      <c r="P38" s="133"/>
    </row>
    <row r="39" spans="2:16" s="97" customFormat="1" ht="14.5" customHeight="1" x14ac:dyDescent="0.2">
      <c r="B39" s="216"/>
      <c r="C39" s="217"/>
      <c r="D39" s="204" t="s">
        <v>116</v>
      </c>
      <c r="E39" s="180"/>
      <c r="F39" s="185"/>
      <c r="G39" s="182"/>
      <c r="H39" s="185"/>
      <c r="I39" s="182"/>
      <c r="J39" s="185"/>
      <c r="K39" s="182"/>
      <c r="L39" s="185"/>
      <c r="M39" s="204"/>
      <c r="N39" s="730"/>
      <c r="P39" s="133"/>
    </row>
    <row r="40" spans="2:16" s="97" customFormat="1" ht="14.5" customHeight="1" x14ac:dyDescent="0.25">
      <c r="B40" s="740" t="s">
        <v>698</v>
      </c>
      <c r="C40" s="741"/>
      <c r="D40" s="742"/>
      <c r="E40" s="737"/>
      <c r="F40" s="738"/>
      <c r="G40" s="739"/>
      <c r="H40" s="738"/>
      <c r="I40" s="739"/>
      <c r="J40" s="738">
        <v>93093</v>
      </c>
      <c r="K40" s="739"/>
      <c r="L40" s="738"/>
      <c r="M40" s="742" t="s">
        <v>695</v>
      </c>
      <c r="N40" s="743"/>
      <c r="P40" s="133"/>
    </row>
    <row r="41" spans="2:16" s="97" customFormat="1" ht="14.5" customHeight="1" x14ac:dyDescent="0.25">
      <c r="B41" s="740" t="s">
        <v>699</v>
      </c>
      <c r="C41" s="741"/>
      <c r="D41" s="742"/>
      <c r="E41" s="737">
        <v>94093</v>
      </c>
      <c r="F41" s="738"/>
      <c r="G41" s="739"/>
      <c r="H41" s="738"/>
      <c r="I41" s="739"/>
      <c r="J41" s="738"/>
      <c r="K41" s="739"/>
      <c r="L41" s="738"/>
      <c r="M41" s="742" t="s">
        <v>695</v>
      </c>
      <c r="N41" s="744" t="s">
        <v>700</v>
      </c>
      <c r="P41" s="133"/>
    </row>
    <row r="42" spans="2:16" s="97" customFormat="1" ht="14.5" customHeight="1" x14ac:dyDescent="0.2">
      <c r="B42" s="216"/>
      <c r="C42" s="217"/>
      <c r="D42" s="204"/>
      <c r="E42" s="180"/>
      <c r="F42" s="185"/>
      <c r="G42" s="182"/>
      <c r="H42" s="185"/>
      <c r="I42" s="182"/>
      <c r="J42" s="185"/>
      <c r="K42" s="182"/>
      <c r="L42" s="185"/>
      <c r="M42" s="204"/>
      <c r="N42" s="730"/>
      <c r="P42" s="133"/>
    </row>
    <row r="43" spans="2:16" s="97" customFormat="1" ht="24" customHeight="1" x14ac:dyDescent="0.25">
      <c r="B43" s="756" t="s">
        <v>701</v>
      </c>
      <c r="C43" s="757"/>
      <c r="D43" s="758"/>
      <c r="E43" s="759"/>
      <c r="F43" s="760"/>
      <c r="G43" s="761">
        <v>94094</v>
      </c>
      <c r="H43" s="760"/>
      <c r="I43" s="761"/>
      <c r="J43" s="760"/>
      <c r="K43" s="761"/>
      <c r="L43" s="760"/>
      <c r="M43" s="772" t="s">
        <v>702</v>
      </c>
      <c r="N43" s="762"/>
      <c r="P43" s="133"/>
    </row>
    <row r="44" spans="2:16" s="97" customFormat="1" ht="32.5" customHeight="1" thickBot="1" x14ac:dyDescent="0.3">
      <c r="B44" s="773" t="s">
        <v>703</v>
      </c>
      <c r="C44" s="774"/>
      <c r="D44" s="775"/>
      <c r="E44" s="776"/>
      <c r="F44" s="777"/>
      <c r="G44" s="778"/>
      <c r="H44" s="777"/>
      <c r="I44" s="778"/>
      <c r="J44" s="777">
        <v>93094</v>
      </c>
      <c r="K44" s="778"/>
      <c r="L44" s="777"/>
      <c r="M44" s="779" t="s">
        <v>687</v>
      </c>
      <c r="N44" s="763" t="s">
        <v>704</v>
      </c>
      <c r="P44" s="133"/>
    </row>
    <row r="45" spans="2:16" s="97" customFormat="1" ht="15.65" customHeight="1" x14ac:dyDescent="0.25">
      <c r="B45" s="205" t="s">
        <v>705</v>
      </c>
      <c r="C45" s="211"/>
      <c r="D45" s="212"/>
      <c r="E45" s="187"/>
      <c r="F45" s="214"/>
      <c r="G45" s="215"/>
      <c r="H45" s="214"/>
      <c r="I45" s="215"/>
      <c r="J45" s="214"/>
      <c r="K45" s="215"/>
      <c r="L45" s="214"/>
      <c r="M45" s="187"/>
      <c r="N45" s="730"/>
      <c r="P45" s="133"/>
    </row>
    <row r="46" spans="2:16" s="97" customFormat="1" ht="15.65" customHeight="1" x14ac:dyDescent="0.2">
      <c r="B46" s="734" t="s">
        <v>706</v>
      </c>
      <c r="C46" s="735"/>
      <c r="D46" s="736"/>
      <c r="E46" s="737"/>
      <c r="F46" s="738"/>
      <c r="G46" s="739"/>
      <c r="H46" s="738">
        <v>9387</v>
      </c>
      <c r="I46" s="739"/>
      <c r="J46" s="738"/>
      <c r="K46" s="739"/>
      <c r="L46" s="738"/>
      <c r="M46" s="771" t="s">
        <v>707</v>
      </c>
      <c r="N46" s="743" t="s">
        <v>466</v>
      </c>
      <c r="P46" s="133"/>
    </row>
    <row r="47" spans="2:16" s="97" customFormat="1" ht="15.65" customHeight="1" thickBot="1" x14ac:dyDescent="0.25">
      <c r="B47" s="765" t="s">
        <v>708</v>
      </c>
      <c r="C47" s="766"/>
      <c r="D47" s="767"/>
      <c r="E47" s="768"/>
      <c r="F47" s="769"/>
      <c r="G47" s="770"/>
      <c r="H47" s="769"/>
      <c r="I47" s="770"/>
      <c r="J47" s="769">
        <v>9387</v>
      </c>
      <c r="K47" s="770"/>
      <c r="L47" s="769">
        <v>9387</v>
      </c>
      <c r="M47" s="771" t="s">
        <v>707</v>
      </c>
      <c r="N47" s="743" t="s">
        <v>466</v>
      </c>
      <c r="P47" s="133"/>
    </row>
    <row r="48" spans="2:16" s="97" customFormat="1" x14ac:dyDescent="0.2">
      <c r="N48" s="730"/>
      <c r="P48" s="133"/>
    </row>
    <row r="49" spans="2:16" s="97" customFormat="1" ht="10.5" thickBot="1" x14ac:dyDescent="0.25">
      <c r="B49" s="133"/>
      <c r="D49" s="135"/>
      <c r="E49" s="135"/>
      <c r="F49" s="135"/>
      <c r="G49" s="135"/>
      <c r="H49" s="135"/>
      <c r="I49" s="135"/>
      <c r="J49" s="135"/>
      <c r="K49" s="135"/>
      <c r="L49" s="135"/>
      <c r="M49" s="135"/>
      <c r="N49" s="730"/>
      <c r="P49" s="133"/>
    </row>
    <row r="50" spans="2:16" s="97" customFormat="1" ht="29.5" customHeight="1" x14ac:dyDescent="0.35">
      <c r="B50" s="188"/>
      <c r="C50" s="189"/>
      <c r="D50" s="190"/>
      <c r="E50" s="1436" t="s">
        <v>568</v>
      </c>
      <c r="F50" s="1437"/>
      <c r="G50" s="1438" t="s">
        <v>709</v>
      </c>
      <c r="H50" s="1437"/>
      <c r="I50" s="1439" t="s">
        <v>710</v>
      </c>
      <c r="J50" s="1440"/>
      <c r="K50" s="1438" t="s">
        <v>711</v>
      </c>
      <c r="L50" s="1437"/>
      <c r="M50" s="221"/>
      <c r="N50" s="730"/>
    </row>
    <row r="51" spans="2:16" s="97" customFormat="1" ht="23.5" customHeight="1" thickBot="1" x14ac:dyDescent="0.55000000000000004">
      <c r="B51" s="796" t="s">
        <v>712</v>
      </c>
      <c r="C51" s="193"/>
      <c r="D51" s="194"/>
      <c r="E51" s="213" t="s">
        <v>664</v>
      </c>
      <c r="F51" s="196" t="s">
        <v>665</v>
      </c>
      <c r="G51" s="195" t="s">
        <v>664</v>
      </c>
      <c r="H51" s="196" t="s">
        <v>665</v>
      </c>
      <c r="I51" s="195" t="s">
        <v>664</v>
      </c>
      <c r="J51" s="196" t="s">
        <v>665</v>
      </c>
      <c r="K51" s="195" t="s">
        <v>664</v>
      </c>
      <c r="L51" s="196" t="s">
        <v>665</v>
      </c>
      <c r="M51" s="222" t="s">
        <v>5</v>
      </c>
      <c r="N51" s="733" t="s">
        <v>713</v>
      </c>
    </row>
    <row r="52" spans="2:16" s="97" customFormat="1" ht="15.65" customHeight="1" x14ac:dyDescent="0.25">
      <c r="B52" s="205" t="s">
        <v>673</v>
      </c>
      <c r="C52" s="206"/>
      <c r="D52" s="207"/>
      <c r="E52" s="208"/>
      <c r="F52" s="209"/>
      <c r="G52" s="210"/>
      <c r="H52" s="209"/>
      <c r="I52" s="210"/>
      <c r="J52" s="209"/>
      <c r="K52" s="210"/>
      <c r="L52" s="209"/>
      <c r="M52" s="223"/>
      <c r="N52" s="730"/>
    </row>
    <row r="53" spans="2:16" s="97" customFormat="1" ht="15" customHeight="1" x14ac:dyDescent="0.25">
      <c r="B53" s="756" t="s">
        <v>674</v>
      </c>
      <c r="C53" s="757"/>
      <c r="D53" s="758"/>
      <c r="E53" s="759">
        <v>9408</v>
      </c>
      <c r="F53" s="760"/>
      <c r="G53" s="761"/>
      <c r="H53" s="760"/>
      <c r="I53" s="761"/>
      <c r="J53" s="760"/>
      <c r="K53" s="761"/>
      <c r="L53" s="760">
        <v>9308</v>
      </c>
      <c r="M53" s="788"/>
      <c r="N53" s="762" t="s">
        <v>714</v>
      </c>
      <c r="P53" s="729"/>
    </row>
    <row r="54" spans="2:16" s="97" customFormat="1" ht="15" customHeight="1" x14ac:dyDescent="0.2">
      <c r="B54" s="216"/>
      <c r="C54" s="217"/>
      <c r="D54" s="204"/>
      <c r="E54" s="180"/>
      <c r="F54" s="185"/>
      <c r="G54" s="182"/>
      <c r="H54" s="185"/>
      <c r="I54" s="182"/>
      <c r="J54" s="185"/>
      <c r="K54" s="182"/>
      <c r="L54" s="185"/>
      <c r="M54" s="224"/>
      <c r="N54" s="730"/>
    </row>
    <row r="55" spans="2:16" s="97" customFormat="1" ht="15" customHeight="1" x14ac:dyDescent="0.25">
      <c r="B55" s="753" t="s">
        <v>678</v>
      </c>
      <c r="C55" s="754"/>
      <c r="D55" s="751"/>
      <c r="E55" s="748"/>
      <c r="F55" s="749"/>
      <c r="G55" s="750"/>
      <c r="H55" s="749"/>
      <c r="I55" s="750"/>
      <c r="J55" s="749"/>
      <c r="K55" s="750"/>
      <c r="L55" s="749">
        <v>93082</v>
      </c>
      <c r="M55" s="789" t="s">
        <v>679</v>
      </c>
      <c r="N55" s="752"/>
    </row>
    <row r="56" spans="2:16" s="97" customFormat="1" ht="15" customHeight="1" x14ac:dyDescent="0.25">
      <c r="B56" s="753" t="s">
        <v>680</v>
      </c>
      <c r="C56" s="754"/>
      <c r="D56" s="751"/>
      <c r="E56" s="748">
        <v>94082</v>
      </c>
      <c r="F56" s="749"/>
      <c r="G56" s="750"/>
      <c r="H56" s="749"/>
      <c r="I56" s="750"/>
      <c r="J56" s="749"/>
      <c r="K56" s="750"/>
      <c r="L56" s="749"/>
      <c r="M56" s="789" t="s">
        <v>679</v>
      </c>
      <c r="N56" s="755" t="s">
        <v>715</v>
      </c>
    </row>
    <row r="57" spans="2:16" s="97" customFormat="1" ht="15" customHeight="1" x14ac:dyDescent="0.2">
      <c r="B57" s="216"/>
      <c r="C57" s="217"/>
      <c r="D57" s="204"/>
      <c r="E57" s="180"/>
      <c r="F57" s="185"/>
      <c r="G57" s="182"/>
      <c r="H57" s="185"/>
      <c r="I57" s="182"/>
      <c r="J57" s="185"/>
      <c r="K57" s="182"/>
      <c r="L57" s="185"/>
      <c r="M57" s="224"/>
      <c r="N57" s="730"/>
    </row>
    <row r="58" spans="2:16" s="97" customFormat="1" ht="15" customHeight="1" x14ac:dyDescent="0.25">
      <c r="B58" s="740" t="s">
        <v>681</v>
      </c>
      <c r="C58" s="741"/>
      <c r="D58" s="742"/>
      <c r="E58" s="737"/>
      <c r="F58" s="738"/>
      <c r="G58" s="739"/>
      <c r="H58" s="738"/>
      <c r="I58" s="739"/>
      <c r="J58" s="738"/>
      <c r="K58" s="739"/>
      <c r="L58" s="738">
        <v>93083</v>
      </c>
      <c r="M58" s="790" t="s">
        <v>679</v>
      </c>
      <c r="N58" s="743"/>
    </row>
    <row r="59" spans="2:16" s="97" customFormat="1" ht="15" customHeight="1" x14ac:dyDescent="0.25">
      <c r="B59" s="740" t="s">
        <v>682</v>
      </c>
      <c r="C59" s="741"/>
      <c r="D59" s="742"/>
      <c r="E59" s="737">
        <v>94083</v>
      </c>
      <c r="F59" s="738"/>
      <c r="G59" s="739"/>
      <c r="H59" s="738"/>
      <c r="I59" s="739"/>
      <c r="J59" s="738"/>
      <c r="K59" s="739"/>
      <c r="L59" s="738"/>
      <c r="M59" s="790" t="s">
        <v>679</v>
      </c>
      <c r="N59" s="744" t="s">
        <v>716</v>
      </c>
    </row>
    <row r="60" spans="2:16" s="97" customFormat="1" ht="15" customHeight="1" x14ac:dyDescent="0.2">
      <c r="B60" s="216"/>
      <c r="C60" s="217"/>
      <c r="D60" s="204"/>
      <c r="E60" s="180"/>
      <c r="F60" s="185"/>
      <c r="G60" s="182"/>
      <c r="H60" s="185"/>
      <c r="I60" s="182"/>
      <c r="J60" s="185"/>
      <c r="K60" s="182"/>
      <c r="L60" s="185"/>
      <c r="M60" s="224"/>
      <c r="N60" s="730"/>
    </row>
    <row r="61" spans="2:16" s="97" customFormat="1" ht="45" customHeight="1" x14ac:dyDescent="0.25">
      <c r="B61" s="740" t="s">
        <v>684</v>
      </c>
      <c r="C61" s="741"/>
      <c r="D61" s="742"/>
      <c r="E61" s="737"/>
      <c r="F61" s="738"/>
      <c r="G61" s="739">
        <v>94084</v>
      </c>
      <c r="H61" s="738"/>
      <c r="I61" s="739"/>
      <c r="J61" s="738"/>
      <c r="K61" s="739"/>
      <c r="L61" s="738"/>
      <c r="M61" s="764" t="s">
        <v>685</v>
      </c>
      <c r="N61" s="743"/>
    </row>
    <row r="62" spans="2:16" s="97" customFormat="1" ht="34.4" customHeight="1" x14ac:dyDescent="0.25">
      <c r="B62" s="740" t="s">
        <v>684</v>
      </c>
      <c r="C62" s="741"/>
      <c r="D62" s="742"/>
      <c r="E62" s="737"/>
      <c r="F62" s="738"/>
      <c r="G62" s="739"/>
      <c r="H62" s="738"/>
      <c r="I62" s="739"/>
      <c r="J62" s="738"/>
      <c r="K62" s="739"/>
      <c r="L62" s="738">
        <v>93084</v>
      </c>
      <c r="M62" s="791" t="s">
        <v>717</v>
      </c>
      <c r="N62" s="744" t="s">
        <v>700</v>
      </c>
    </row>
    <row r="63" spans="2:16" s="97" customFormat="1" ht="15" customHeight="1" x14ac:dyDescent="0.2">
      <c r="B63" s="216"/>
      <c r="C63" s="217"/>
      <c r="D63" s="204"/>
      <c r="E63" s="180"/>
      <c r="F63" s="185"/>
      <c r="G63" s="182"/>
      <c r="H63" s="185"/>
      <c r="I63" s="182"/>
      <c r="J63" s="185"/>
      <c r="K63" s="182"/>
      <c r="L63" s="185"/>
      <c r="M63" s="224"/>
      <c r="N63" s="730"/>
    </row>
    <row r="64" spans="2:16" s="97" customFormat="1" ht="15" customHeight="1" x14ac:dyDescent="0.25">
      <c r="B64" s="216" t="s">
        <v>691</v>
      </c>
      <c r="C64" s="757"/>
      <c r="D64" s="758"/>
      <c r="E64" s="759">
        <v>94091</v>
      </c>
      <c r="F64" s="760"/>
      <c r="G64" s="761"/>
      <c r="H64" s="760"/>
      <c r="I64" s="761"/>
      <c r="J64" s="760"/>
      <c r="K64" s="761"/>
      <c r="L64" s="760">
        <v>93091</v>
      </c>
      <c r="M64" s="788"/>
      <c r="N64" s="762" t="s">
        <v>714</v>
      </c>
    </row>
    <row r="65" spans="2:16" s="97" customFormat="1" ht="15" customHeight="1" x14ac:dyDescent="0.2">
      <c r="B65" s="216"/>
      <c r="C65" s="217"/>
      <c r="D65" s="204"/>
      <c r="E65" s="180"/>
      <c r="F65" s="185"/>
      <c r="G65" s="182"/>
      <c r="H65" s="185"/>
      <c r="I65" s="182"/>
      <c r="J65" s="185"/>
      <c r="K65" s="182"/>
      <c r="L65" s="185"/>
      <c r="M65" s="224"/>
      <c r="N65" s="730"/>
    </row>
    <row r="66" spans="2:16" s="97" customFormat="1" ht="15" customHeight="1" x14ac:dyDescent="0.25">
      <c r="B66" s="753" t="s">
        <v>694</v>
      </c>
      <c r="C66" s="754"/>
      <c r="D66" s="751"/>
      <c r="E66" s="748"/>
      <c r="F66" s="749"/>
      <c r="G66" s="750"/>
      <c r="H66" s="749"/>
      <c r="I66" s="750"/>
      <c r="J66" s="749"/>
      <c r="K66" s="750"/>
      <c r="L66" s="749">
        <v>93092</v>
      </c>
      <c r="M66" s="789" t="s">
        <v>695</v>
      </c>
      <c r="N66" s="752"/>
    </row>
    <row r="67" spans="2:16" s="97" customFormat="1" ht="15" customHeight="1" x14ac:dyDescent="0.25">
      <c r="B67" s="753" t="s">
        <v>696</v>
      </c>
      <c r="C67" s="754"/>
      <c r="D67" s="751"/>
      <c r="E67" s="748">
        <v>94092</v>
      </c>
      <c r="F67" s="749"/>
      <c r="G67" s="750"/>
      <c r="H67" s="749"/>
      <c r="I67" s="750"/>
      <c r="J67" s="749"/>
      <c r="K67" s="750"/>
      <c r="L67" s="749"/>
      <c r="M67" s="789" t="s">
        <v>695</v>
      </c>
      <c r="N67" s="755" t="s">
        <v>718</v>
      </c>
    </row>
    <row r="68" spans="2:16" s="97" customFormat="1" ht="15" customHeight="1" x14ac:dyDescent="0.2">
      <c r="B68" s="216"/>
      <c r="C68" s="217"/>
      <c r="D68" s="204"/>
      <c r="E68" s="180"/>
      <c r="F68" s="185"/>
      <c r="G68" s="182"/>
      <c r="H68" s="185"/>
      <c r="I68" s="182"/>
      <c r="J68" s="185"/>
      <c r="K68" s="182"/>
      <c r="L68" s="185"/>
      <c r="M68" s="224"/>
      <c r="N68" s="730"/>
    </row>
    <row r="69" spans="2:16" s="97" customFormat="1" ht="15" customHeight="1" x14ac:dyDescent="0.25">
      <c r="B69" s="740" t="s">
        <v>698</v>
      </c>
      <c r="C69" s="741"/>
      <c r="D69" s="742"/>
      <c r="E69" s="737"/>
      <c r="F69" s="738"/>
      <c r="G69" s="739"/>
      <c r="H69" s="738"/>
      <c r="I69" s="739"/>
      <c r="J69" s="738"/>
      <c r="K69" s="739"/>
      <c r="L69" s="738">
        <v>93093</v>
      </c>
      <c r="M69" s="790" t="s">
        <v>695</v>
      </c>
      <c r="N69" s="743"/>
    </row>
    <row r="70" spans="2:16" s="97" customFormat="1" ht="15" customHeight="1" x14ac:dyDescent="0.25">
      <c r="B70" s="740" t="s">
        <v>719</v>
      </c>
      <c r="C70" s="741"/>
      <c r="D70" s="742"/>
      <c r="E70" s="737">
        <v>94093</v>
      </c>
      <c r="F70" s="738"/>
      <c r="G70" s="739"/>
      <c r="H70" s="738"/>
      <c r="I70" s="739"/>
      <c r="J70" s="738"/>
      <c r="K70" s="739"/>
      <c r="L70" s="738"/>
      <c r="M70" s="790" t="s">
        <v>695</v>
      </c>
      <c r="N70" s="744" t="s">
        <v>700</v>
      </c>
    </row>
    <row r="71" spans="2:16" s="97" customFormat="1" ht="15" customHeight="1" x14ac:dyDescent="0.2">
      <c r="B71" s="216"/>
      <c r="C71" s="217"/>
      <c r="D71" s="204"/>
      <c r="E71" s="180"/>
      <c r="F71" s="185"/>
      <c r="G71" s="182"/>
      <c r="H71" s="185"/>
      <c r="I71" s="182"/>
      <c r="J71" s="185"/>
      <c r="K71" s="182"/>
      <c r="L71" s="185"/>
      <c r="M71" s="224"/>
      <c r="N71" s="730"/>
    </row>
    <row r="72" spans="2:16" s="97" customFormat="1" ht="24" customHeight="1" x14ac:dyDescent="0.25">
      <c r="B72" s="756" t="s">
        <v>701</v>
      </c>
      <c r="C72" s="757"/>
      <c r="D72" s="758"/>
      <c r="E72" s="759"/>
      <c r="F72" s="760"/>
      <c r="G72" s="761">
        <v>94094</v>
      </c>
      <c r="H72" s="760"/>
      <c r="I72" s="761"/>
      <c r="J72" s="760"/>
      <c r="K72" s="761"/>
      <c r="L72" s="760"/>
      <c r="M72" s="792" t="s">
        <v>702</v>
      </c>
      <c r="N72" s="762"/>
    </row>
    <row r="73" spans="2:16" s="97" customFormat="1" ht="32.5" customHeight="1" x14ac:dyDescent="0.25">
      <c r="B73" s="756" t="s">
        <v>703</v>
      </c>
      <c r="C73" s="757"/>
      <c r="D73" s="758"/>
      <c r="E73" s="759"/>
      <c r="F73" s="760"/>
      <c r="G73" s="761"/>
      <c r="H73" s="760"/>
      <c r="I73" s="761"/>
      <c r="J73" s="760"/>
      <c r="K73" s="761"/>
      <c r="L73" s="760">
        <v>93094</v>
      </c>
      <c r="M73" s="793" t="s">
        <v>717</v>
      </c>
      <c r="N73" s="763" t="s">
        <v>688</v>
      </c>
    </row>
    <row r="74" spans="2:16" s="97" customFormat="1" ht="15" customHeight="1" thickBot="1" x14ac:dyDescent="0.25">
      <c r="B74" s="191"/>
      <c r="D74" s="192"/>
      <c r="E74" s="218"/>
      <c r="F74" s="219"/>
      <c r="G74" s="220"/>
      <c r="H74" s="219"/>
      <c r="I74" s="220"/>
      <c r="J74" s="219"/>
      <c r="K74" s="220"/>
      <c r="L74" s="219"/>
      <c r="M74" s="225"/>
      <c r="N74" s="730"/>
    </row>
    <row r="75" spans="2:16" s="97" customFormat="1" ht="15" customHeight="1" x14ac:dyDescent="0.25">
      <c r="B75" s="205" t="s">
        <v>720</v>
      </c>
      <c r="C75" s="206"/>
      <c r="D75" s="207"/>
      <c r="E75" s="208"/>
      <c r="F75" s="209"/>
      <c r="G75" s="210"/>
      <c r="H75" s="209"/>
      <c r="I75" s="210"/>
      <c r="J75" s="209"/>
      <c r="K75" s="210"/>
      <c r="L75" s="209"/>
      <c r="M75" s="223"/>
      <c r="N75" s="730"/>
    </row>
    <row r="76" spans="2:16" s="97" customFormat="1" ht="15" customHeight="1" x14ac:dyDescent="0.2">
      <c r="B76" s="734" t="s">
        <v>706</v>
      </c>
      <c r="C76" s="735"/>
      <c r="D76" s="736"/>
      <c r="E76" s="737"/>
      <c r="F76" s="738"/>
      <c r="G76" s="739"/>
      <c r="H76" s="738">
        <v>9387</v>
      </c>
      <c r="I76" s="739"/>
      <c r="J76" s="738"/>
      <c r="K76" s="739"/>
      <c r="L76" s="738"/>
      <c r="M76" s="794" t="s">
        <v>707</v>
      </c>
      <c r="N76" s="743" t="s">
        <v>466</v>
      </c>
    </row>
    <row r="77" spans="2:16" s="97" customFormat="1" ht="15" customHeight="1" x14ac:dyDescent="0.2">
      <c r="B77" s="740" t="s">
        <v>721</v>
      </c>
      <c r="C77" s="741"/>
      <c r="D77" s="742"/>
      <c r="E77" s="737"/>
      <c r="F77" s="738">
        <v>9387</v>
      </c>
      <c r="G77" s="739"/>
      <c r="H77" s="738"/>
      <c r="I77" s="739"/>
      <c r="J77" s="738">
        <v>9387</v>
      </c>
      <c r="K77" s="739"/>
      <c r="L77" s="738">
        <v>9387</v>
      </c>
      <c r="M77" s="794" t="s">
        <v>707</v>
      </c>
      <c r="N77" s="743" t="s">
        <v>466</v>
      </c>
    </row>
    <row r="78" spans="2:16" s="97" customFormat="1" ht="15" customHeight="1" thickBot="1" x14ac:dyDescent="0.25">
      <c r="B78" s="765" t="s">
        <v>722</v>
      </c>
      <c r="C78" s="766"/>
      <c r="D78" s="767"/>
      <c r="E78" s="768"/>
      <c r="F78" s="769"/>
      <c r="G78" s="770"/>
      <c r="H78" s="769">
        <v>9389</v>
      </c>
      <c r="I78" s="770"/>
      <c r="J78" s="769"/>
      <c r="K78" s="770"/>
      <c r="L78" s="769"/>
      <c r="M78" s="795" t="s">
        <v>707</v>
      </c>
      <c r="N78" s="743" t="s">
        <v>466</v>
      </c>
    </row>
    <row r="79" spans="2:16" s="97" customFormat="1" x14ac:dyDescent="0.2">
      <c r="N79" s="730"/>
      <c r="P79" s="133"/>
    </row>
    <row r="80" spans="2:16" s="97" customFormat="1" x14ac:dyDescent="0.2">
      <c r="N80" s="729"/>
    </row>
    <row r="81" spans="14:14" s="97" customFormat="1" x14ac:dyDescent="0.2">
      <c r="N81" s="729"/>
    </row>
    <row r="82" spans="14:14" s="97" customFormat="1" x14ac:dyDescent="0.2">
      <c r="N82" s="729"/>
    </row>
    <row r="83" spans="14:14" s="97" customFormat="1" x14ac:dyDescent="0.2">
      <c r="N83" s="729"/>
    </row>
    <row r="84" spans="14:14" s="97" customFormat="1" x14ac:dyDescent="0.2">
      <c r="N84" s="729"/>
    </row>
  </sheetData>
  <customSheetViews>
    <customSheetView guid="{F60D63BF-56D6-448B-B845-D451B474FE4C}" scale="80">
      <selection activeCell="M2" sqref="M2"/>
      <pageMargins left="0" right="0" top="0" bottom="0" header="0" footer="0"/>
      <pageSetup paperSize="9" scale="82" orientation="landscape" r:id="rId1"/>
    </customSheetView>
    <customSheetView guid="{47BDBE09-379A-4BDC-A9A0-EAE3F6D9E08F}" scale="80">
      <selection activeCell="M2" sqref="M2"/>
      <pageMargins left="0" right="0" top="0" bottom="0" header="0" footer="0"/>
      <pageSetup paperSize="9" scale="82" orientation="landscape" r:id="rId2"/>
    </customSheetView>
    <customSheetView guid="{DDBC5355-67D5-4453-9390-133C975A34B2}" scale="80">
      <selection activeCell="F26" sqref="F26"/>
      <pageMargins left="0" right="0" top="0" bottom="0" header="0" footer="0"/>
      <pageSetup paperSize="9" scale="82" orientation="landscape" r:id="rId3"/>
    </customSheetView>
  </customSheetViews>
  <mergeCells count="8">
    <mergeCell ref="E12:F12"/>
    <mergeCell ref="G12:H12"/>
    <mergeCell ref="I12:J12"/>
    <mergeCell ref="K12:L12"/>
    <mergeCell ref="E50:F50"/>
    <mergeCell ref="G50:H50"/>
    <mergeCell ref="I50:J50"/>
    <mergeCell ref="K50:L50"/>
  </mergeCells>
  <pageMargins left="0.70866141732283472" right="0.70866141732283472" top="0.74803149606299213" bottom="0.74803149606299213" header="0.31496062992125984" footer="0.31496062992125984"/>
  <pageSetup paperSize="9" scale="70" orientation="portrait" r:id="rId4"/>
  <rowBreaks count="1" manualBreakCount="1">
    <brk id="49" max="16383" man="1"/>
  </rowBreaks>
  <drawing r:id="rId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P63"/>
  <sheetViews>
    <sheetView showGridLines="0" zoomScale="80" zoomScaleNormal="80" workbookViewId="0">
      <selection activeCell="F12" sqref="F12"/>
    </sheetView>
  </sheetViews>
  <sheetFormatPr defaultColWidth="8.81640625" defaultRowHeight="10" x14ac:dyDescent="0.2"/>
  <cols>
    <col min="1" max="1" width="1.453125" style="97" customWidth="1"/>
    <col min="2" max="2" width="6.1796875" style="137" customWidth="1"/>
    <col min="3" max="3" width="100.453125" style="136" customWidth="1"/>
    <col min="4" max="4" width="49.1796875" style="97" customWidth="1"/>
    <col min="5" max="16" width="8.81640625" style="97"/>
    <col min="17" max="16384" width="8.81640625" style="136"/>
  </cols>
  <sheetData>
    <row r="1" spans="1:4" s="97" customFormat="1" ht="14" x14ac:dyDescent="0.3">
      <c r="A1" s="102" t="s">
        <v>723</v>
      </c>
      <c r="B1" s="137"/>
      <c r="D1" s="138" t="s">
        <v>724</v>
      </c>
    </row>
    <row r="2" spans="1:4" s="97" customFormat="1" ht="10.5" thickBot="1" x14ac:dyDescent="0.25">
      <c r="B2" s="137"/>
      <c r="D2" s="139"/>
    </row>
    <row r="3" spans="1:4" s="97" customFormat="1" ht="15.5" x14ac:dyDescent="0.35">
      <c r="B3" s="799" t="s">
        <v>80</v>
      </c>
      <c r="C3" s="226" t="s">
        <v>725</v>
      </c>
      <c r="D3" s="227" t="s">
        <v>726</v>
      </c>
    </row>
    <row r="4" spans="1:4" s="97" customFormat="1" ht="17.5" customHeight="1" x14ac:dyDescent="0.25">
      <c r="B4" s="228"/>
      <c r="C4" s="140" t="s">
        <v>727</v>
      </c>
      <c r="D4" s="183"/>
    </row>
    <row r="5" spans="1:4" s="97" customFormat="1" ht="17.5" customHeight="1" x14ac:dyDescent="0.3">
      <c r="B5" s="800"/>
      <c r="C5" s="801" t="s">
        <v>728</v>
      </c>
      <c r="D5" s="802"/>
    </row>
    <row r="6" spans="1:4" s="97" customFormat="1" ht="17.5" customHeight="1" x14ac:dyDescent="0.3">
      <c r="B6" s="228"/>
      <c r="C6" s="140" t="s">
        <v>729</v>
      </c>
      <c r="D6" s="183"/>
    </row>
    <row r="7" spans="1:4" s="97" customFormat="1" ht="17.5" customHeight="1" x14ac:dyDescent="0.3">
      <c r="B7" s="800"/>
      <c r="C7" s="801" t="s">
        <v>730</v>
      </c>
      <c r="D7" s="802"/>
    </row>
    <row r="8" spans="1:4" s="97" customFormat="1" ht="17.5" customHeight="1" x14ac:dyDescent="0.3">
      <c r="B8" s="229"/>
      <c r="C8" s="140" t="s">
        <v>731</v>
      </c>
      <c r="D8" s="183"/>
    </row>
    <row r="9" spans="1:4" s="97" customFormat="1" ht="17.5" customHeight="1" x14ac:dyDescent="0.3">
      <c r="B9" s="803"/>
      <c r="C9" s="801" t="s">
        <v>732</v>
      </c>
      <c r="D9" s="802" t="s">
        <v>733</v>
      </c>
    </row>
    <row r="10" spans="1:4" s="97" customFormat="1" ht="17.5" customHeight="1" x14ac:dyDescent="0.3">
      <c r="B10" s="229"/>
      <c r="C10" s="141" t="s">
        <v>734</v>
      </c>
      <c r="D10" s="183"/>
    </row>
    <row r="11" spans="1:4" s="97" customFormat="1" ht="17.5" customHeight="1" x14ac:dyDescent="0.3">
      <c r="B11" s="803"/>
      <c r="C11" s="801" t="s">
        <v>735</v>
      </c>
      <c r="D11" s="802"/>
    </row>
    <row r="12" spans="1:4" s="97" customFormat="1" ht="17.5" customHeight="1" x14ac:dyDescent="0.3">
      <c r="B12" s="229"/>
      <c r="C12" s="140" t="s">
        <v>736</v>
      </c>
      <c r="D12" s="183"/>
    </row>
    <row r="13" spans="1:4" s="97" customFormat="1" ht="17.5" customHeight="1" x14ac:dyDescent="0.3">
      <c r="B13" s="803"/>
      <c r="C13" s="801" t="s">
        <v>737</v>
      </c>
      <c r="D13" s="802"/>
    </row>
    <row r="14" spans="1:4" s="97" customFormat="1" ht="17.5" customHeight="1" x14ac:dyDescent="0.3">
      <c r="B14" s="229"/>
      <c r="C14" s="140" t="s">
        <v>738</v>
      </c>
      <c r="D14" s="183"/>
    </row>
    <row r="15" spans="1:4" s="97" customFormat="1" ht="17.5" customHeight="1" x14ac:dyDescent="0.25">
      <c r="B15" s="803"/>
      <c r="C15" s="801" t="s">
        <v>739</v>
      </c>
      <c r="D15" s="802" t="s">
        <v>740</v>
      </c>
    </row>
    <row r="16" spans="1:4" s="97" customFormat="1" ht="17.5" customHeight="1" x14ac:dyDescent="0.25">
      <c r="B16" s="229"/>
      <c r="C16" s="140" t="s">
        <v>741</v>
      </c>
      <c r="D16" s="183" t="s">
        <v>740</v>
      </c>
    </row>
    <row r="17" spans="2:4" s="97" customFormat="1" ht="17.5" customHeight="1" x14ac:dyDescent="0.3">
      <c r="B17" s="803"/>
      <c r="C17" s="801" t="s">
        <v>742</v>
      </c>
      <c r="D17" s="802"/>
    </row>
    <row r="18" spans="2:4" s="97" customFormat="1" ht="17.5" customHeight="1" x14ac:dyDescent="0.25">
      <c r="B18" s="229"/>
      <c r="C18" s="140" t="s">
        <v>743</v>
      </c>
      <c r="D18" s="183" t="s">
        <v>744</v>
      </c>
    </row>
    <row r="19" spans="2:4" s="97" customFormat="1" ht="17.5" customHeight="1" x14ac:dyDescent="0.25">
      <c r="B19" s="803"/>
      <c r="C19" s="801" t="s">
        <v>745</v>
      </c>
      <c r="D19" s="802" t="s">
        <v>744</v>
      </c>
    </row>
    <row r="20" spans="2:4" s="97" customFormat="1" ht="17.5" customHeight="1" x14ac:dyDescent="0.25">
      <c r="B20" s="229"/>
      <c r="C20" s="140" t="s">
        <v>746</v>
      </c>
      <c r="D20" s="183" t="s">
        <v>744</v>
      </c>
    </row>
    <row r="21" spans="2:4" s="97" customFormat="1" ht="17.5" customHeight="1" x14ac:dyDescent="0.25">
      <c r="B21" s="803"/>
      <c r="C21" s="801" t="s">
        <v>747</v>
      </c>
      <c r="D21" s="802" t="s">
        <v>744</v>
      </c>
    </row>
    <row r="22" spans="2:4" s="97" customFormat="1" ht="17.5" customHeight="1" x14ac:dyDescent="0.25">
      <c r="B22" s="229"/>
      <c r="C22" s="140" t="s">
        <v>748</v>
      </c>
      <c r="D22" s="183"/>
    </row>
    <row r="23" spans="2:4" s="97" customFormat="1" ht="17.5" customHeight="1" x14ac:dyDescent="0.25">
      <c r="B23" s="803"/>
      <c r="C23" s="801" t="s">
        <v>749</v>
      </c>
      <c r="D23" s="802"/>
    </row>
    <row r="24" spans="2:4" s="97" customFormat="1" ht="17.5" customHeight="1" x14ac:dyDescent="0.25">
      <c r="B24" s="229"/>
      <c r="C24" s="140" t="s">
        <v>750</v>
      </c>
      <c r="D24" s="183"/>
    </row>
    <row r="25" spans="2:4" s="97" customFormat="1" ht="17.5" customHeight="1" x14ac:dyDescent="0.25">
      <c r="B25" s="803"/>
      <c r="C25" s="801" t="s">
        <v>751</v>
      </c>
      <c r="D25" s="802"/>
    </row>
    <row r="26" spans="2:4" s="97" customFormat="1" ht="17.5" customHeight="1" x14ac:dyDescent="0.25">
      <c r="B26" s="229"/>
      <c r="C26" s="140" t="s">
        <v>752</v>
      </c>
      <c r="D26" s="183" t="s">
        <v>753</v>
      </c>
    </row>
    <row r="27" spans="2:4" s="97" customFormat="1" ht="17.5" customHeight="1" x14ac:dyDescent="0.25">
      <c r="B27" s="803"/>
      <c r="C27" s="801" t="s">
        <v>754</v>
      </c>
      <c r="D27" s="802" t="s">
        <v>755</v>
      </c>
    </row>
    <row r="28" spans="2:4" s="97" customFormat="1" ht="17.5" customHeight="1" x14ac:dyDescent="0.25">
      <c r="B28" s="229"/>
      <c r="C28" s="140" t="s">
        <v>756</v>
      </c>
      <c r="D28" s="183" t="s">
        <v>755</v>
      </c>
    </row>
    <row r="29" spans="2:4" s="97" customFormat="1" ht="17.5" customHeight="1" x14ac:dyDescent="0.25">
      <c r="B29" s="803"/>
      <c r="C29" s="801"/>
      <c r="D29" s="802"/>
    </row>
    <row r="30" spans="2:4" s="97" customFormat="1" ht="17.5" customHeight="1" x14ac:dyDescent="0.25">
      <c r="B30" s="230"/>
      <c r="C30" s="140" t="s">
        <v>757</v>
      </c>
      <c r="D30" s="183"/>
    </row>
    <row r="31" spans="2:4" s="133" customFormat="1" ht="17.5" customHeight="1" x14ac:dyDescent="0.25">
      <c r="B31" s="803"/>
      <c r="C31" s="804"/>
      <c r="D31" s="805"/>
    </row>
    <row r="32" spans="2:4" s="97" customFormat="1" ht="17.5" customHeight="1" x14ac:dyDescent="0.25">
      <c r="B32" s="229"/>
      <c r="C32" s="140" t="s">
        <v>758</v>
      </c>
      <c r="D32" s="183"/>
    </row>
    <row r="33" spans="2:4" s="97" customFormat="1" ht="17.5" customHeight="1" x14ac:dyDescent="0.25">
      <c r="B33" s="803"/>
      <c r="C33" s="801" t="s">
        <v>759</v>
      </c>
      <c r="D33" s="802"/>
    </row>
    <row r="34" spans="2:4" s="97" customFormat="1" ht="17.5" customHeight="1" x14ac:dyDescent="0.25">
      <c r="B34" s="229"/>
      <c r="C34" s="140"/>
      <c r="D34" s="183"/>
    </row>
    <row r="35" spans="2:4" s="97" customFormat="1" ht="17.5" customHeight="1" thickBot="1" x14ac:dyDescent="0.3">
      <c r="B35" s="806"/>
      <c r="C35" s="807" t="s">
        <v>760</v>
      </c>
      <c r="D35" s="808"/>
    </row>
    <row r="36" spans="2:4" s="97" customFormat="1" ht="12.5" x14ac:dyDescent="0.25">
      <c r="B36" s="137"/>
      <c r="C36" s="104"/>
    </row>
    <row r="37" spans="2:4" s="97" customFormat="1" x14ac:dyDescent="0.2">
      <c r="B37" s="137"/>
    </row>
    <row r="38" spans="2:4" s="97" customFormat="1" x14ac:dyDescent="0.2">
      <c r="B38" s="137"/>
    </row>
    <row r="39" spans="2:4" s="97" customFormat="1" x14ac:dyDescent="0.2">
      <c r="B39" s="137" t="s">
        <v>761</v>
      </c>
    </row>
    <row r="40" spans="2:4" s="97" customFormat="1" x14ac:dyDescent="0.2">
      <c r="B40" s="137"/>
    </row>
    <row r="41" spans="2:4" s="97" customFormat="1" x14ac:dyDescent="0.2">
      <c r="B41" s="137"/>
    </row>
    <row r="42" spans="2:4" s="97" customFormat="1" x14ac:dyDescent="0.2">
      <c r="B42" s="137"/>
    </row>
    <row r="43" spans="2:4" s="97" customFormat="1" x14ac:dyDescent="0.2">
      <c r="B43" s="137"/>
    </row>
    <row r="44" spans="2:4" s="97" customFormat="1" x14ac:dyDescent="0.2">
      <c r="B44" s="137"/>
    </row>
    <row r="45" spans="2:4" s="97" customFormat="1" x14ac:dyDescent="0.2">
      <c r="B45" s="137"/>
    </row>
    <row r="46" spans="2:4" s="97" customFormat="1" x14ac:dyDescent="0.2">
      <c r="B46" s="137"/>
    </row>
    <row r="47" spans="2:4" s="97" customFormat="1" x14ac:dyDescent="0.2">
      <c r="B47" s="137"/>
    </row>
    <row r="48" spans="2:4" s="97" customFormat="1" x14ac:dyDescent="0.2">
      <c r="B48" s="137"/>
    </row>
    <row r="49" spans="2:2" s="97" customFormat="1" x14ac:dyDescent="0.2">
      <c r="B49" s="137"/>
    </row>
    <row r="50" spans="2:2" s="97" customFormat="1" x14ac:dyDescent="0.2">
      <c r="B50" s="137"/>
    </row>
    <row r="51" spans="2:2" s="97" customFormat="1" x14ac:dyDescent="0.2">
      <c r="B51" s="137"/>
    </row>
    <row r="52" spans="2:2" s="97" customFormat="1" x14ac:dyDescent="0.2">
      <c r="B52" s="137"/>
    </row>
    <row r="53" spans="2:2" s="97" customFormat="1" x14ac:dyDescent="0.2">
      <c r="B53" s="137"/>
    </row>
    <row r="54" spans="2:2" s="97" customFormat="1" x14ac:dyDescent="0.2">
      <c r="B54" s="137"/>
    </row>
    <row r="55" spans="2:2" s="97" customFormat="1" x14ac:dyDescent="0.2">
      <c r="B55" s="137"/>
    </row>
    <row r="56" spans="2:2" s="97" customFormat="1" x14ac:dyDescent="0.2">
      <c r="B56" s="137"/>
    </row>
    <row r="57" spans="2:2" s="97" customFormat="1" x14ac:dyDescent="0.2">
      <c r="B57" s="137"/>
    </row>
    <row r="58" spans="2:2" s="97" customFormat="1" x14ac:dyDescent="0.2">
      <c r="B58" s="137"/>
    </row>
    <row r="59" spans="2:2" s="97" customFormat="1" x14ac:dyDescent="0.2">
      <c r="B59" s="137"/>
    </row>
    <row r="60" spans="2:2" s="97" customFormat="1" x14ac:dyDescent="0.2">
      <c r="B60" s="137"/>
    </row>
    <row r="61" spans="2:2" s="97" customFormat="1" x14ac:dyDescent="0.2">
      <c r="B61" s="137"/>
    </row>
    <row r="62" spans="2:2" s="97" customFormat="1" x14ac:dyDescent="0.2">
      <c r="B62" s="137"/>
    </row>
    <row r="63" spans="2:2" s="97" customFormat="1" x14ac:dyDescent="0.2">
      <c r="B63" s="137"/>
    </row>
  </sheetData>
  <customSheetViews>
    <customSheetView guid="{F60D63BF-56D6-448B-B845-D451B474FE4C}" scale="80" topLeftCell="A4">
      <selection activeCell="D2" sqref="D2"/>
      <pageMargins left="0" right="0" top="0" bottom="0" header="0" footer="0"/>
      <pageSetup paperSize="9" scale="85" orientation="landscape" r:id="rId1"/>
    </customSheetView>
    <customSheetView guid="{47BDBE09-379A-4BDC-A9A0-EAE3F6D9E08F}" scale="80" topLeftCell="A4">
      <selection activeCell="D2" sqref="D2"/>
      <pageMargins left="0" right="0" top="0" bottom="0" header="0" footer="0"/>
      <pageSetup paperSize="9" scale="85" orientation="landscape" r:id="rId2"/>
    </customSheetView>
    <customSheetView guid="{DDBC5355-67D5-4453-9390-133C975A34B2}" scale="80">
      <selection activeCell="F26" sqref="F26"/>
      <pageMargins left="0" right="0" top="0" bottom="0" header="0" footer="0"/>
      <pageSetup paperSize="9" scale="85" orientation="landscape" r:id="rId3"/>
    </customSheetView>
  </customSheetViews>
  <pageMargins left="0.7" right="0.7" top="0.75" bottom="0.75" header="0.3" footer="0.3"/>
  <pageSetup paperSize="9" scale="85" orientation="landscape" r:id="rId4"/>
  <drawing r:id="rId5"/>
  <legacy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A8135-C702-441B-AA5B-7B550D1BFB8F}">
  <sheetPr>
    <tabColor theme="9" tint="0.79998168889431442"/>
  </sheetPr>
  <dimension ref="B1:M34"/>
  <sheetViews>
    <sheetView showGridLines="0" topLeftCell="A3" zoomScale="90" zoomScaleNormal="60" workbookViewId="0">
      <selection activeCell="L22" sqref="L22"/>
    </sheetView>
  </sheetViews>
  <sheetFormatPr defaultColWidth="8.81640625" defaultRowHeight="12.5" x14ac:dyDescent="0.25"/>
  <cols>
    <col min="1" max="1" width="2.1796875" style="14" customWidth="1"/>
    <col min="2" max="2" width="33.453125" style="14" customWidth="1"/>
    <col min="3" max="3" width="27.54296875" style="14" customWidth="1"/>
    <col min="4" max="4" width="28.54296875" style="14" customWidth="1"/>
    <col min="5" max="5" width="31.54296875" style="14" customWidth="1"/>
    <col min="6" max="6" width="38.81640625" style="14" customWidth="1"/>
    <col min="7" max="16384" width="8.81640625" style="14"/>
  </cols>
  <sheetData>
    <row r="1" spans="2:13" ht="13" x14ac:dyDescent="0.3">
      <c r="B1" s="142" t="s">
        <v>762</v>
      </c>
      <c r="C1" s="142"/>
      <c r="F1" s="143" t="s">
        <v>38</v>
      </c>
    </row>
    <row r="2" spans="2:13" ht="13" x14ac:dyDescent="0.3">
      <c r="B2" s="142" t="s">
        <v>763</v>
      </c>
      <c r="C2" s="142"/>
      <c r="F2" s="144"/>
    </row>
    <row r="3" spans="2:13" ht="16" thickBot="1" x14ac:dyDescent="0.4">
      <c r="B3" s="176" t="s">
        <v>764</v>
      </c>
      <c r="C3" s="145"/>
      <c r="D3" s="142"/>
      <c r="F3" s="144">
        <v>45216</v>
      </c>
    </row>
    <row r="4" spans="2:13" x14ac:dyDescent="0.25">
      <c r="B4" s="146" t="s">
        <v>765</v>
      </c>
      <c r="C4" s="1441" t="s">
        <v>766</v>
      </c>
      <c r="D4" s="1442"/>
      <c r="E4" s="147" t="s">
        <v>767</v>
      </c>
      <c r="F4" s="148" t="s">
        <v>5</v>
      </c>
    </row>
    <row r="5" spans="2:13" x14ac:dyDescent="0.25">
      <c r="B5" s="149" t="s">
        <v>768</v>
      </c>
      <c r="C5" s="1150" t="s">
        <v>769</v>
      </c>
      <c r="D5" s="150" t="s">
        <v>770</v>
      </c>
      <c r="E5" s="150"/>
      <c r="F5" s="151"/>
    </row>
    <row r="6" spans="2:13" ht="13" thickBot="1" x14ac:dyDescent="0.3">
      <c r="B6" s="152" t="s">
        <v>771</v>
      </c>
      <c r="C6" s="153"/>
      <c r="D6" s="154"/>
      <c r="E6" s="155"/>
      <c r="F6" s="156"/>
    </row>
    <row r="7" spans="2:13" ht="13" x14ac:dyDescent="0.3">
      <c r="B7" s="157" t="s">
        <v>772</v>
      </c>
      <c r="C7" s="158"/>
      <c r="D7" s="158"/>
      <c r="E7" s="159"/>
      <c r="F7" s="160"/>
    </row>
    <row r="8" spans="2:13" x14ac:dyDescent="0.25">
      <c r="B8" s="161" t="s">
        <v>773</v>
      </c>
      <c r="C8" s="162" t="s">
        <v>774</v>
      </c>
      <c r="D8" s="162" t="s">
        <v>775</v>
      </c>
      <c r="E8" s="162" t="s">
        <v>775</v>
      </c>
      <c r="F8" s="163"/>
      <c r="G8" s="31"/>
      <c r="H8" s="32"/>
      <c r="I8" s="32"/>
      <c r="J8" s="32"/>
      <c r="K8" s="32"/>
      <c r="L8" s="32"/>
      <c r="M8" s="32"/>
    </row>
    <row r="9" spans="2:13" ht="13" x14ac:dyDescent="0.3">
      <c r="B9" s="164" t="s">
        <v>776</v>
      </c>
      <c r="C9" s="162" t="s">
        <v>777</v>
      </c>
      <c r="D9" s="162" t="s">
        <v>777</v>
      </c>
      <c r="E9" s="162" t="s">
        <v>777</v>
      </c>
      <c r="F9" s="163"/>
      <c r="G9" s="34"/>
      <c r="H9" s="32"/>
      <c r="I9" s="32"/>
      <c r="J9" s="32"/>
      <c r="K9" s="32"/>
      <c r="L9" s="32"/>
      <c r="M9" s="32"/>
    </row>
    <row r="10" spans="2:13" x14ac:dyDescent="0.25">
      <c r="B10" s="164" t="s">
        <v>778</v>
      </c>
      <c r="C10" s="162" t="s">
        <v>777</v>
      </c>
      <c r="D10" s="162" t="s">
        <v>777</v>
      </c>
      <c r="E10" s="162" t="s">
        <v>777</v>
      </c>
      <c r="F10" s="163" t="s">
        <v>779</v>
      </c>
      <c r="G10" s="165"/>
      <c r="H10" s="32"/>
      <c r="I10" s="32"/>
      <c r="J10" s="32"/>
      <c r="K10" s="32"/>
      <c r="L10" s="32"/>
      <c r="M10" s="32"/>
    </row>
    <row r="11" spans="2:13" x14ac:dyDescent="0.25">
      <c r="B11" s="164" t="s">
        <v>780</v>
      </c>
      <c r="C11" s="162" t="s">
        <v>777</v>
      </c>
      <c r="D11" s="162" t="s">
        <v>777</v>
      </c>
      <c r="E11" s="162" t="s">
        <v>777</v>
      </c>
      <c r="F11" s="163" t="s">
        <v>781</v>
      </c>
      <c r="G11" s="165"/>
      <c r="H11" s="32"/>
      <c r="I11" s="32"/>
      <c r="J11" s="32"/>
      <c r="K11" s="32"/>
      <c r="L11" s="32"/>
      <c r="M11" s="32"/>
    </row>
    <row r="12" spans="2:13" x14ac:dyDescent="0.25">
      <c r="B12" s="164" t="s">
        <v>782</v>
      </c>
      <c r="C12" s="162" t="s">
        <v>777</v>
      </c>
      <c r="D12" s="162" t="s">
        <v>777</v>
      </c>
      <c r="E12" s="162" t="s">
        <v>777</v>
      </c>
      <c r="F12" s="163"/>
      <c r="G12" s="165"/>
      <c r="H12" s="32"/>
      <c r="I12" s="32"/>
      <c r="J12" s="32"/>
      <c r="K12" s="32"/>
      <c r="L12" s="32"/>
      <c r="M12" s="32"/>
    </row>
    <row r="13" spans="2:13" x14ac:dyDescent="0.25">
      <c r="B13" s="1234" t="s">
        <v>783</v>
      </c>
      <c r="C13" s="1235" t="s">
        <v>784</v>
      </c>
      <c r="D13" s="1246" t="s">
        <v>785</v>
      </c>
      <c r="E13" s="1246" t="s">
        <v>786</v>
      </c>
      <c r="F13" s="1236"/>
      <c r="G13" s="166"/>
      <c r="H13" s="32"/>
      <c r="I13" s="32"/>
      <c r="J13" s="32"/>
      <c r="K13" s="32"/>
      <c r="L13" s="32"/>
      <c r="M13" s="32"/>
    </row>
    <row r="14" spans="2:13" x14ac:dyDescent="0.25">
      <c r="B14" s="1234" t="s">
        <v>787</v>
      </c>
      <c r="C14" s="1235" t="s">
        <v>788</v>
      </c>
      <c r="D14" s="1246" t="s">
        <v>789</v>
      </c>
      <c r="E14" s="1246" t="s">
        <v>790</v>
      </c>
      <c r="F14" s="1236"/>
      <c r="G14" s="165"/>
      <c r="H14" s="32"/>
      <c r="I14" s="32"/>
      <c r="J14" s="32"/>
      <c r="K14" s="32"/>
      <c r="L14" s="32"/>
      <c r="M14" s="32"/>
    </row>
    <row r="15" spans="2:13" x14ac:dyDescent="0.25">
      <c r="B15" s="1234" t="s">
        <v>791</v>
      </c>
      <c r="C15" s="1235" t="s">
        <v>792</v>
      </c>
      <c r="D15" s="1246" t="s">
        <v>793</v>
      </c>
      <c r="E15" s="1246" t="s">
        <v>794</v>
      </c>
      <c r="F15" s="1236"/>
      <c r="G15" s="32"/>
      <c r="H15" s="32"/>
      <c r="I15" s="32"/>
      <c r="J15" s="32"/>
      <c r="K15" s="32"/>
      <c r="L15" s="32"/>
      <c r="M15" s="32"/>
    </row>
    <row r="16" spans="2:13" x14ac:dyDescent="0.25">
      <c r="B16" s="167" t="s">
        <v>795</v>
      </c>
      <c r="C16" s="168"/>
      <c r="D16" s="168"/>
      <c r="E16" s="169"/>
      <c r="F16" s="170"/>
      <c r="H16" s="32"/>
      <c r="I16" s="32"/>
      <c r="J16" s="32"/>
      <c r="K16" s="32"/>
      <c r="L16" s="32"/>
    </row>
    <row r="17" spans="2:12" ht="26.15" customHeight="1" x14ac:dyDescent="0.25">
      <c r="B17" s="164" t="s">
        <v>796</v>
      </c>
      <c r="C17" s="162" t="s">
        <v>797</v>
      </c>
      <c r="D17" s="162" t="s">
        <v>797</v>
      </c>
      <c r="E17" s="171" t="s">
        <v>798</v>
      </c>
      <c r="F17" s="163" t="s">
        <v>799</v>
      </c>
      <c r="H17" s="32"/>
      <c r="I17" s="32"/>
      <c r="J17" s="32"/>
      <c r="K17" s="32"/>
      <c r="L17" s="32"/>
    </row>
    <row r="18" spans="2:12" ht="34" customHeight="1" x14ac:dyDescent="0.25">
      <c r="B18" s="1237" t="s">
        <v>800</v>
      </c>
      <c r="C18" s="1238" t="s">
        <v>801</v>
      </c>
      <c r="D18" s="1247" t="s">
        <v>802</v>
      </c>
      <c r="E18" s="1245" t="s">
        <v>803</v>
      </c>
      <c r="F18" s="174" t="s">
        <v>804</v>
      </c>
    </row>
    <row r="19" spans="2:12" ht="26.15" customHeight="1" x14ac:dyDescent="0.25">
      <c r="B19" s="1234" t="s">
        <v>805</v>
      </c>
      <c r="C19" s="1238" t="s">
        <v>806</v>
      </c>
      <c r="D19" s="1247" t="s">
        <v>806</v>
      </c>
      <c r="E19" s="1246" t="s">
        <v>807</v>
      </c>
      <c r="F19" s="174" t="s">
        <v>808</v>
      </c>
      <c r="G19" s="41" t="s">
        <v>809</v>
      </c>
    </row>
    <row r="20" spans="2:12" ht="64" customHeight="1" x14ac:dyDescent="0.25">
      <c r="B20" s="1237" t="s">
        <v>810</v>
      </c>
      <c r="C20" s="1244" t="s">
        <v>811</v>
      </c>
      <c r="D20" s="173" t="s">
        <v>812</v>
      </c>
      <c r="E20" s="1245" t="s">
        <v>813</v>
      </c>
      <c r="F20" s="174" t="s">
        <v>804</v>
      </c>
    </row>
    <row r="21" spans="2:12" ht="23.5" customHeight="1" x14ac:dyDescent="0.25">
      <c r="B21" s="172" t="s">
        <v>814</v>
      </c>
      <c r="C21" s="173" t="s">
        <v>777</v>
      </c>
      <c r="D21" s="173" t="s">
        <v>777</v>
      </c>
      <c r="E21" s="173" t="s">
        <v>777</v>
      </c>
      <c r="F21" s="174"/>
    </row>
    <row r="22" spans="2:12" ht="35.15" customHeight="1" x14ac:dyDescent="0.25">
      <c r="B22" s="1234" t="s">
        <v>815</v>
      </c>
      <c r="C22" s="1238" t="s">
        <v>816</v>
      </c>
      <c r="D22" s="1247" t="s">
        <v>817</v>
      </c>
      <c r="E22" s="1247" t="s">
        <v>818</v>
      </c>
      <c r="F22" s="1248" t="s">
        <v>819</v>
      </c>
    </row>
    <row r="23" spans="2:12" ht="22.4" customHeight="1" x14ac:dyDescent="0.25">
      <c r="B23" s="1234" t="s">
        <v>820</v>
      </c>
      <c r="C23" s="1238" t="s">
        <v>821</v>
      </c>
      <c r="D23" s="1247" t="s">
        <v>822</v>
      </c>
      <c r="E23" s="1246" t="s">
        <v>823</v>
      </c>
      <c r="F23" s="174"/>
    </row>
    <row r="24" spans="2:12" ht="26.15" customHeight="1" x14ac:dyDescent="0.25">
      <c r="B24" s="164" t="s">
        <v>325</v>
      </c>
      <c r="C24" s="171" t="s">
        <v>824</v>
      </c>
      <c r="D24" s="171" t="s">
        <v>824</v>
      </c>
      <c r="E24" s="162" t="s">
        <v>824</v>
      </c>
      <c r="F24" s="175" t="s">
        <v>825</v>
      </c>
    </row>
    <row r="25" spans="2:12" x14ac:dyDescent="0.25">
      <c r="B25" s="164" t="s">
        <v>826</v>
      </c>
      <c r="C25" s="162" t="s">
        <v>777</v>
      </c>
      <c r="D25" s="162" t="s">
        <v>777</v>
      </c>
      <c r="E25" s="162" t="s">
        <v>777</v>
      </c>
      <c r="F25" s="163"/>
    </row>
    <row r="26" spans="2:12" x14ac:dyDescent="0.25">
      <c r="B26" s="164" t="s">
        <v>827</v>
      </c>
      <c r="C26" s="162" t="s">
        <v>828</v>
      </c>
      <c r="D26" s="162" t="s">
        <v>828</v>
      </c>
      <c r="E26" s="162" t="s">
        <v>828</v>
      </c>
      <c r="F26" s="163" t="s">
        <v>130</v>
      </c>
    </row>
    <row r="27" spans="2:12" x14ac:dyDescent="0.25">
      <c r="B27" s="167" t="s">
        <v>829</v>
      </c>
      <c r="C27" s="168"/>
      <c r="D27" s="168"/>
      <c r="E27" s="169"/>
      <c r="F27" s="170"/>
    </row>
    <row r="28" spans="2:12" ht="27.65" customHeight="1" x14ac:dyDescent="0.25">
      <c r="B28" s="1239" t="s">
        <v>830</v>
      </c>
      <c r="C28" s="1238" t="s">
        <v>831</v>
      </c>
      <c r="D28" s="1238" t="s">
        <v>831</v>
      </c>
      <c r="E28" s="1249" t="s">
        <v>832</v>
      </c>
      <c r="F28" s="1250" t="s">
        <v>833</v>
      </c>
      <c r="G28" s="1151" t="s">
        <v>834</v>
      </c>
    </row>
    <row r="29" spans="2:12" ht="24" customHeight="1" x14ac:dyDescent="0.25">
      <c r="B29" s="1239" t="s">
        <v>835</v>
      </c>
      <c r="C29" s="1238" t="s">
        <v>836</v>
      </c>
      <c r="D29" s="1238" t="s">
        <v>837</v>
      </c>
      <c r="E29" s="1249" t="s">
        <v>838</v>
      </c>
      <c r="F29" s="1251" t="s">
        <v>839</v>
      </c>
      <c r="G29" s="32"/>
      <c r="H29" s="32"/>
      <c r="I29" s="32"/>
      <c r="J29" s="32"/>
    </row>
    <row r="30" spans="2:12" ht="24.65" customHeight="1" x14ac:dyDescent="0.25">
      <c r="B30" s="1234" t="s">
        <v>840</v>
      </c>
      <c r="C30" s="1238" t="s">
        <v>841</v>
      </c>
      <c r="D30" s="1238" t="s">
        <v>842</v>
      </c>
      <c r="E30" s="1249" t="s">
        <v>843</v>
      </c>
      <c r="F30" s="1251"/>
      <c r="G30" s="32"/>
      <c r="H30" s="32"/>
      <c r="I30" s="32"/>
      <c r="J30" s="32"/>
    </row>
    <row r="31" spans="2:12" x14ac:dyDescent="0.25">
      <c r="B31" s="167" t="s">
        <v>844</v>
      </c>
      <c r="C31" s="168"/>
      <c r="D31" s="168"/>
      <c r="E31" s="169"/>
      <c r="F31" s="170"/>
      <c r="G31" s="32"/>
      <c r="H31" s="32"/>
      <c r="I31" s="32"/>
      <c r="J31" s="32"/>
    </row>
    <row r="32" spans="2:12" x14ac:dyDescent="0.25">
      <c r="B32" s="167" t="s">
        <v>845</v>
      </c>
      <c r="C32" s="168"/>
      <c r="D32" s="168"/>
      <c r="E32" s="169"/>
      <c r="F32" s="170"/>
      <c r="G32" s="32"/>
      <c r="H32" s="32"/>
      <c r="I32" s="32"/>
      <c r="J32" s="32"/>
    </row>
    <row r="33" spans="2:10" ht="13" thickBot="1" x14ac:dyDescent="0.3">
      <c r="B33" s="1243" t="s">
        <v>846</v>
      </c>
      <c r="C33" s="1252" t="s">
        <v>847</v>
      </c>
      <c r="D33" s="1240" t="s">
        <v>848</v>
      </c>
      <c r="E33" s="1241" t="s">
        <v>848</v>
      </c>
      <c r="F33" s="1242" t="s">
        <v>849</v>
      </c>
      <c r="G33" s="32"/>
      <c r="H33" s="32"/>
      <c r="I33" s="32"/>
      <c r="J33" s="32"/>
    </row>
    <row r="34" spans="2:10" x14ac:dyDescent="0.25">
      <c r="G34" s="32"/>
      <c r="H34" s="32"/>
      <c r="I34" s="32"/>
      <c r="J34" s="32"/>
    </row>
  </sheetData>
  <mergeCells count="1">
    <mergeCell ref="C4:D4"/>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
  <sheetViews>
    <sheetView topLeftCell="A28" zoomScale="70" zoomScaleNormal="70" workbookViewId="0">
      <selection activeCell="U41" sqref="U41"/>
    </sheetView>
  </sheetViews>
  <sheetFormatPr defaultColWidth="8.81640625" defaultRowHeight="12.5" x14ac:dyDescent="0.25"/>
  <cols>
    <col min="1" max="16384" width="8.81640625" style="32"/>
  </cols>
  <sheetData/>
  <customSheetViews>
    <customSheetView guid="{F60D63BF-56D6-448B-B845-D451B474FE4C}" scale="70">
      <selection activeCell="P38" sqref="P38"/>
      <rowBreaks count="3" manualBreakCount="3">
        <brk id="28" max="16383" man="1"/>
        <brk id="58" max="16383" man="1"/>
        <brk id="91" max="16383" man="1"/>
      </rowBreaks>
      <pageMargins left="0" right="0" top="0" bottom="0" header="0" footer="0"/>
      <pageSetup paperSize="9" orientation="landscape" r:id="rId1"/>
    </customSheetView>
    <customSheetView guid="{47BDBE09-379A-4BDC-A9A0-EAE3F6D9E08F}" scale="70">
      <selection activeCell="P38" sqref="P38"/>
      <rowBreaks count="3" manualBreakCount="3">
        <brk id="28" max="16383" man="1"/>
        <brk id="58" max="16383" man="1"/>
        <brk id="91" max="16383" man="1"/>
      </rowBreaks>
      <pageMargins left="0" right="0" top="0" bottom="0" header="0" footer="0"/>
      <pageSetup paperSize="9" orientation="landscape" r:id="rId2"/>
    </customSheetView>
    <customSheetView guid="{DDBC5355-67D5-4453-9390-133C975A34B2}" scale="70">
      <selection activeCell="L59" sqref="L59"/>
      <rowBreaks count="3" manualBreakCount="3">
        <brk id="28" max="16383" man="1"/>
        <brk id="58" max="16383" man="1"/>
        <brk id="91" max="16383" man="1"/>
      </rowBreaks>
      <pageMargins left="0" right="0" top="0" bottom="0" header="0" footer="0"/>
      <pageSetup paperSize="9" orientation="landscape" r:id="rId3"/>
    </customSheetView>
  </customSheetViews>
  <pageMargins left="0.70866141732283472" right="0.70866141732283472" top="0.74803149606299213" bottom="0.74803149606299213" header="0.31496062992125984" footer="0.31496062992125984"/>
  <pageSetup paperSize="9" orientation="landscape" r:id="rId4"/>
  <rowBreaks count="3" manualBreakCount="3">
    <brk id="28" max="16383" man="1"/>
    <brk id="58" max="16383" man="1"/>
    <brk id="91" max="16383" man="1"/>
  </rowBreaks>
  <drawing r:id="rId5"/>
  <legacyDrawing r:id="rId6"/>
  <oleObjects>
    <mc:AlternateContent xmlns:mc="http://schemas.openxmlformats.org/markup-compatibility/2006">
      <mc:Choice Requires="x14">
        <oleObject progId="PowerPoint.Slide.12" shapeId="1025" r:id="rId7">
          <objectPr defaultSize="0" autoPict="0" r:id="rId8">
            <anchor moveWithCells="1">
              <from>
                <xdr:col>0</xdr:col>
                <xdr:colOff>0</xdr:colOff>
                <xdr:row>91</xdr:row>
                <xdr:rowOff>152400</xdr:rowOff>
              </from>
              <to>
                <xdr:col>14</xdr:col>
                <xdr:colOff>488950</xdr:colOff>
                <xdr:row>122</xdr:row>
                <xdr:rowOff>31750</xdr:rowOff>
              </to>
            </anchor>
          </objectPr>
        </oleObject>
      </mc:Choice>
      <mc:Fallback>
        <oleObject progId="PowerPoint.Slide.12" shapeId="1025"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2:C30"/>
  <sheetViews>
    <sheetView topLeftCell="A2" zoomScale="80" zoomScaleNormal="80" workbookViewId="0">
      <selection activeCell="F26" sqref="F26"/>
    </sheetView>
  </sheetViews>
  <sheetFormatPr defaultColWidth="9.1796875" defaultRowHeight="14.5" x14ac:dyDescent="0.35"/>
  <cols>
    <col min="1" max="1" width="9.1796875" style="177"/>
    <col min="2" max="2" width="9.1796875" style="177" customWidth="1"/>
    <col min="3" max="16384" width="9.1796875" style="177"/>
  </cols>
  <sheetData>
    <row r="2" spans="1:3" ht="18.5" x14ac:dyDescent="0.45">
      <c r="C2" s="178" t="s">
        <v>48</v>
      </c>
    </row>
    <row r="3" spans="1:3" ht="3.65" customHeight="1" x14ac:dyDescent="0.35"/>
    <row r="4" spans="1:3" x14ac:dyDescent="0.35">
      <c r="A4" s="179" t="s">
        <v>49</v>
      </c>
    </row>
    <row r="5" spans="1:3" x14ac:dyDescent="0.35">
      <c r="A5" s="179" t="s">
        <v>50</v>
      </c>
    </row>
    <row r="22" spans="3:3" ht="18.5" x14ac:dyDescent="0.45">
      <c r="C22" s="178" t="s">
        <v>49</v>
      </c>
    </row>
    <row r="29" spans="3:3" ht="5.15" customHeight="1" x14ac:dyDescent="0.35"/>
    <row r="30" spans="3:3" ht="18.5" x14ac:dyDescent="0.45">
      <c r="C30" s="178" t="s">
        <v>49</v>
      </c>
    </row>
  </sheetData>
  <customSheetViews>
    <customSheetView guid="{F60D63BF-56D6-448B-B845-D451B474FE4C}">
      <selection activeCell="L119" sqref="L119"/>
      <pageMargins left="0" right="0" top="0" bottom="0" header="0" footer="0"/>
      <pageSetup paperSize="9" orientation="landscape" r:id="rId1"/>
    </customSheetView>
    <customSheetView guid="{47BDBE09-379A-4BDC-A9A0-EAE3F6D9E08F}">
      <selection activeCell="L119" sqref="L119"/>
      <pageMargins left="0" right="0" top="0" bottom="0" header="0" footer="0"/>
      <pageSetup paperSize="9" orientation="landscape" r:id="rId2"/>
    </customSheetView>
    <customSheetView guid="{DDBC5355-67D5-4453-9390-133C975A34B2}">
      <selection activeCell="F26" sqref="F26"/>
      <pageMargins left="0" right="0" top="0" bottom="0" header="0" footer="0"/>
      <pageSetup paperSize="9" orientation="landscape" r:id="rId3"/>
    </customSheetView>
  </customSheetViews>
  <pageMargins left="0.51181102362204722" right="0" top="0.74803149606299213" bottom="0" header="0.31496062992125984" footer="0.31496062992125984"/>
  <pageSetup paperSize="9" orientation="landscape" r:id="rId4"/>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73"/>
  <sheetViews>
    <sheetView showGridLines="0" zoomScale="90" zoomScaleNormal="90" workbookViewId="0">
      <selection activeCell="B65" sqref="B65"/>
    </sheetView>
  </sheetViews>
  <sheetFormatPr defaultColWidth="8.81640625" defaultRowHeight="14.5" x14ac:dyDescent="0.35"/>
  <cols>
    <col min="1" max="1" width="6.54296875" style="256" customWidth="1"/>
    <col min="2" max="2" width="6.81640625" style="257" customWidth="1"/>
    <col min="3" max="3" width="62.453125" style="258" customWidth="1"/>
    <col min="4" max="4" width="11.453125" style="258" customWidth="1"/>
    <col min="5" max="5" width="10" style="542" customWidth="1"/>
    <col min="6" max="6" width="6.453125" style="260" customWidth="1"/>
    <col min="7" max="7" width="8.453125" style="260" customWidth="1"/>
    <col min="8" max="8" width="6" style="260" customWidth="1"/>
    <col min="9" max="9" width="7.453125" style="260" customWidth="1"/>
    <col min="10" max="10" width="9.1796875" style="260" customWidth="1"/>
    <col min="11" max="11" width="11.81640625" style="260" customWidth="1"/>
    <col min="12" max="17" width="5.54296875" style="260" customWidth="1"/>
    <col min="18" max="18" width="24.453125" style="1266" customWidth="1"/>
    <col min="19" max="19" width="8.81640625" style="262"/>
    <col min="20" max="16384" width="8.81640625" style="256"/>
  </cols>
  <sheetData>
    <row r="1" spans="1:25" x14ac:dyDescent="0.35">
      <c r="E1" s="541"/>
      <c r="F1" s="259"/>
      <c r="G1" s="259"/>
      <c r="H1" s="259"/>
      <c r="J1" s="18" t="s">
        <v>51</v>
      </c>
    </row>
    <row r="2" spans="1:25" ht="15.5" x14ac:dyDescent="0.35">
      <c r="C2" s="263" t="s">
        <v>52</v>
      </c>
      <c r="J2" s="18" t="s">
        <v>53</v>
      </c>
    </row>
    <row r="3" spans="1:25" s="265" customFormat="1" ht="19.399999999999999" customHeight="1" x14ac:dyDescent="0.45">
      <c r="B3" s="266"/>
      <c r="C3" s="267" t="s">
        <v>54</v>
      </c>
      <c r="D3" s="261"/>
      <c r="E3" s="543"/>
      <c r="F3" s="261"/>
      <c r="G3" s="261"/>
      <c r="H3" s="261"/>
      <c r="I3" s="261"/>
      <c r="J3" s="534" t="s">
        <v>55</v>
      </c>
      <c r="K3" s="535"/>
      <c r="L3" s="535"/>
      <c r="M3" s="535"/>
      <c r="N3" s="261"/>
      <c r="O3" s="261"/>
      <c r="P3" s="261"/>
      <c r="Q3" s="261"/>
      <c r="R3" s="1266"/>
      <c r="S3" s="262"/>
      <c r="T3" s="256"/>
      <c r="U3" s="256"/>
      <c r="V3" s="256"/>
      <c r="W3" s="256"/>
      <c r="X3" s="256"/>
      <c r="Y3" s="256"/>
    </row>
    <row r="4" spans="1:25" s="265" customFormat="1" ht="15.65" customHeight="1" x14ac:dyDescent="0.35">
      <c r="B4" s="266"/>
      <c r="C4" s="268">
        <v>45351</v>
      </c>
      <c r="D4" s="261"/>
      <c r="E4" s="543"/>
      <c r="F4" s="261"/>
      <c r="G4" s="261"/>
      <c r="H4" s="261"/>
      <c r="I4" s="261"/>
      <c r="J4" s="536" t="s">
        <v>56</v>
      </c>
      <c r="K4" s="537"/>
      <c r="L4" s="537"/>
      <c r="M4" s="537"/>
      <c r="N4" s="261"/>
      <c r="O4" s="261"/>
      <c r="P4" s="261"/>
      <c r="Q4" s="261"/>
      <c r="R4" s="1266"/>
      <c r="S4" s="262"/>
      <c r="T4" s="256"/>
      <c r="U4" s="256"/>
      <c r="V4" s="256"/>
      <c r="W4" s="256"/>
      <c r="X4" s="256"/>
      <c r="Y4" s="256"/>
    </row>
    <row r="5" spans="1:25" s="265" customFormat="1" ht="11.5" customHeight="1" thickBot="1" x14ac:dyDescent="0.4">
      <c r="B5" s="266"/>
      <c r="C5" s="268"/>
      <c r="D5" s="261"/>
      <c r="E5" s="543"/>
      <c r="F5" s="261"/>
      <c r="G5" s="261"/>
      <c r="H5" s="261"/>
      <c r="I5" s="261"/>
      <c r="J5" s="29"/>
      <c r="K5" s="261"/>
      <c r="L5" s="261"/>
      <c r="M5" s="261"/>
      <c r="N5" s="261"/>
      <c r="O5" s="24" t="s">
        <v>57</v>
      </c>
      <c r="P5" s="261"/>
      <c r="Q5" s="261"/>
      <c r="R5" s="1266"/>
      <c r="S5" s="262"/>
      <c r="T5" s="256"/>
      <c r="U5" s="256"/>
      <c r="V5" s="256"/>
      <c r="W5" s="256"/>
      <c r="X5" s="256"/>
      <c r="Y5" s="256"/>
    </row>
    <row r="6" spans="1:25" s="265" customFormat="1" x14ac:dyDescent="0.35">
      <c r="A6" s="269"/>
      <c r="B6" s="269"/>
      <c r="C6" s="269"/>
      <c r="D6" s="270" t="s">
        <v>58</v>
      </c>
      <c r="E6" s="544"/>
      <c r="F6" s="1393" t="str">
        <f>+C3</f>
        <v>INTERN EKO TIDPLAN PROGNOS  2024 för budgetgrupp</v>
      </c>
      <c r="G6" s="1394"/>
      <c r="H6" s="1394"/>
      <c r="I6" s="1394"/>
      <c r="J6" s="1394"/>
      <c r="K6" s="1394"/>
      <c r="L6" s="1394"/>
      <c r="M6" s="1394"/>
      <c r="N6" s="1394"/>
      <c r="O6" s="1394"/>
      <c r="P6" s="1394"/>
      <c r="Q6" s="1395"/>
      <c r="R6" s="1266"/>
      <c r="S6" s="262"/>
      <c r="T6" s="256"/>
      <c r="U6" s="256"/>
      <c r="V6" s="256"/>
      <c r="W6" s="256"/>
      <c r="X6" s="256"/>
      <c r="Y6" s="256"/>
    </row>
    <row r="7" spans="1:25" s="265" customFormat="1" ht="26.15" customHeight="1" x14ac:dyDescent="0.35">
      <c r="A7" s="272" t="s">
        <v>59</v>
      </c>
      <c r="B7" s="272" t="s">
        <v>60</v>
      </c>
      <c r="C7" s="272" t="s">
        <v>61</v>
      </c>
      <c r="D7" s="273" t="s">
        <v>62</v>
      </c>
      <c r="E7" s="545" t="s">
        <v>63</v>
      </c>
      <c r="F7" s="477" t="s">
        <v>64</v>
      </c>
      <c r="G7" s="275" t="s">
        <v>65</v>
      </c>
      <c r="H7" s="275" t="s">
        <v>66</v>
      </c>
      <c r="I7" s="275" t="s">
        <v>67</v>
      </c>
      <c r="J7" s="275" t="s">
        <v>68</v>
      </c>
      <c r="K7" s="275" t="s">
        <v>69</v>
      </c>
      <c r="L7" s="275" t="s">
        <v>70</v>
      </c>
      <c r="M7" s="275" t="s">
        <v>71</v>
      </c>
      <c r="N7" s="275" t="s">
        <v>72</v>
      </c>
      <c r="O7" s="275" t="s">
        <v>73</v>
      </c>
      <c r="P7" s="275" t="s">
        <v>74</v>
      </c>
      <c r="Q7" s="276" t="s">
        <v>75</v>
      </c>
      <c r="R7" s="1267"/>
      <c r="S7" s="262"/>
      <c r="V7" s="256"/>
      <c r="W7" s="256"/>
      <c r="X7" s="256"/>
      <c r="Y7" s="256"/>
    </row>
    <row r="8" spans="1:25" s="265" customFormat="1" ht="17.5" customHeight="1" x14ac:dyDescent="0.35">
      <c r="A8" s="277" t="s">
        <v>76</v>
      </c>
      <c r="B8" s="278"/>
      <c r="C8" s="278" t="s">
        <v>77</v>
      </c>
      <c r="D8" s="279" t="s">
        <v>78</v>
      </c>
      <c r="E8" s="546"/>
      <c r="F8" s="281" t="s">
        <v>79</v>
      </c>
      <c r="G8" s="280"/>
      <c r="H8" s="280"/>
      <c r="I8" s="280"/>
      <c r="J8" s="280"/>
      <c r="K8" s="280"/>
      <c r="L8" s="280"/>
      <c r="M8" s="280"/>
      <c r="N8" s="280"/>
      <c r="O8" s="280"/>
      <c r="P8" s="280"/>
      <c r="Q8" s="280" t="s">
        <v>80</v>
      </c>
      <c r="R8" s="1267"/>
      <c r="S8" s="262"/>
      <c r="V8" s="256"/>
      <c r="W8" s="256"/>
      <c r="X8" s="256"/>
      <c r="Y8" s="256"/>
    </row>
    <row r="9" spans="1:25" s="277" customFormat="1" ht="15" customHeight="1" x14ac:dyDescent="0.35">
      <c r="A9" s="277" t="s">
        <v>76</v>
      </c>
      <c r="B9" s="278"/>
      <c r="C9" s="278" t="s">
        <v>81</v>
      </c>
      <c r="D9" s="279" t="s">
        <v>82</v>
      </c>
      <c r="E9" s="546"/>
      <c r="F9" s="1142" t="s">
        <v>83</v>
      </c>
      <c r="G9" s="280"/>
      <c r="H9" s="280"/>
      <c r="I9" s="280"/>
      <c r="J9" s="280"/>
      <c r="K9" s="280"/>
      <c r="L9" s="280"/>
      <c r="M9" s="280"/>
      <c r="N9" s="280"/>
      <c r="O9" s="280"/>
      <c r="P9" s="280"/>
      <c r="Q9" s="280" t="s">
        <v>80</v>
      </c>
      <c r="R9" s="1267" t="s">
        <v>84</v>
      </c>
      <c r="S9" s="282"/>
    </row>
    <row r="10" spans="1:25" s="277" customFormat="1" ht="30" customHeight="1" x14ac:dyDescent="0.35">
      <c r="A10" s="277" t="s">
        <v>76</v>
      </c>
      <c r="B10" s="278"/>
      <c r="C10" s="278" t="s">
        <v>85</v>
      </c>
      <c r="D10" s="539" t="s">
        <v>86</v>
      </c>
      <c r="E10" s="557" t="s">
        <v>87</v>
      </c>
      <c r="F10" s="1142" t="s">
        <v>88</v>
      </c>
      <c r="G10" s="538"/>
      <c r="H10" s="280"/>
      <c r="I10" s="280"/>
      <c r="J10" s="280"/>
      <c r="K10" s="280"/>
      <c r="L10" s="280"/>
      <c r="M10" s="280"/>
      <c r="N10" s="280"/>
      <c r="O10" s="280"/>
      <c r="P10" s="280"/>
      <c r="Q10" s="280"/>
      <c r="R10" s="1267" t="str">
        <f>+R9</f>
        <v>möte kallat 230929</v>
      </c>
      <c r="S10" s="282"/>
    </row>
    <row r="11" spans="1:25" s="265" customFormat="1" ht="29.25" customHeight="1" x14ac:dyDescent="0.35">
      <c r="A11" s="277" t="s">
        <v>76</v>
      </c>
      <c r="B11" s="287"/>
      <c r="C11" s="288" t="s">
        <v>89</v>
      </c>
      <c r="D11" s="356" t="s">
        <v>90</v>
      </c>
      <c r="E11" s="557" t="s">
        <v>91</v>
      </c>
      <c r="F11" s="1142" t="s">
        <v>92</v>
      </c>
      <c r="G11" s="538"/>
      <c r="H11" s="291"/>
      <c r="I11" s="290"/>
      <c r="J11" s="290"/>
      <c r="K11" s="290"/>
      <c r="L11" s="290"/>
      <c r="M11" s="290"/>
      <c r="N11" s="290"/>
      <c r="O11" s="290"/>
      <c r="P11" s="290"/>
      <c r="Q11" s="290"/>
      <c r="R11" s="1267" t="str">
        <f>+R10</f>
        <v>möte kallat 230929</v>
      </c>
      <c r="S11" s="262"/>
    </row>
    <row r="12" spans="1:25" s="277" customFormat="1" ht="57.65" customHeight="1" x14ac:dyDescent="0.35">
      <c r="B12" s="278"/>
      <c r="C12" s="278" t="s">
        <v>93</v>
      </c>
      <c r="D12" s="539" t="s">
        <v>94</v>
      </c>
      <c r="E12" s="557"/>
      <c r="F12" s="281"/>
      <c r="G12" s="1264" t="s">
        <v>850</v>
      </c>
      <c r="H12" s="280"/>
      <c r="I12" s="280"/>
      <c r="J12" s="280"/>
      <c r="K12" s="280"/>
      <c r="L12" s="280"/>
      <c r="M12" s="280"/>
      <c r="N12" s="280"/>
      <c r="O12" s="280"/>
      <c r="P12" s="280"/>
      <c r="Q12" s="280"/>
      <c r="R12" s="1267" t="s">
        <v>851</v>
      </c>
      <c r="S12" s="282"/>
    </row>
    <row r="13" spans="1:25" s="265" customFormat="1" ht="26.5" customHeight="1" x14ac:dyDescent="0.35">
      <c r="A13" s="277" t="s">
        <v>76</v>
      </c>
      <c r="B13" s="283"/>
      <c r="C13" s="284" t="s">
        <v>95</v>
      </c>
      <c r="D13" s="285" t="s">
        <v>96</v>
      </c>
      <c r="E13" s="557" t="s">
        <v>91</v>
      </c>
      <c r="F13" s="286"/>
      <c r="G13" s="540" t="s">
        <v>97</v>
      </c>
      <c r="H13" s="286"/>
      <c r="I13" s="286"/>
      <c r="J13" s="286"/>
      <c r="K13" s="286"/>
      <c r="L13" s="286"/>
      <c r="M13" s="286"/>
      <c r="N13" s="286"/>
      <c r="O13" s="286"/>
      <c r="P13" s="286"/>
      <c r="Q13" s="286"/>
      <c r="R13" s="1267" t="str">
        <f>+R12</f>
        <v>mailat samt Niklas avstämt med Victoria</v>
      </c>
      <c r="S13" s="262"/>
    </row>
    <row r="14" spans="1:25" s="265" customFormat="1" ht="15" customHeight="1" x14ac:dyDescent="0.35">
      <c r="A14" s="277" t="s">
        <v>76</v>
      </c>
      <c r="B14" s="287"/>
      <c r="C14" s="288" t="s">
        <v>98</v>
      </c>
      <c r="D14" s="288"/>
      <c r="E14" s="289"/>
      <c r="F14" s="290"/>
      <c r="G14" s="1152" t="s">
        <v>97</v>
      </c>
      <c r="H14" s="291"/>
      <c r="I14" s="290"/>
      <c r="J14" s="290"/>
      <c r="K14" s="290"/>
      <c r="L14" s="290"/>
      <c r="M14" s="290"/>
      <c r="N14" s="290"/>
      <c r="O14" s="290"/>
      <c r="P14" s="290"/>
      <c r="Q14" s="290"/>
      <c r="R14" s="1267"/>
      <c r="S14" s="262"/>
    </row>
    <row r="15" spans="1:25" s="265" customFormat="1" ht="15.65" customHeight="1" x14ac:dyDescent="0.35">
      <c r="A15" s="277" t="s">
        <v>76</v>
      </c>
      <c r="B15" s="292">
        <v>8</v>
      </c>
      <c r="C15" s="293" t="s">
        <v>99</v>
      </c>
      <c r="D15" s="294" t="s">
        <v>100</v>
      </c>
      <c r="E15" s="295"/>
      <c r="F15" s="296"/>
      <c r="G15" s="540" t="s">
        <v>101</v>
      </c>
      <c r="H15" s="297"/>
      <c r="I15" s="296"/>
      <c r="J15" s="296"/>
      <c r="K15" s="296"/>
      <c r="L15" s="296"/>
      <c r="M15" s="296"/>
      <c r="N15" s="296"/>
      <c r="O15" s="296"/>
      <c r="P15" s="298"/>
      <c r="Q15" s="296"/>
      <c r="R15" s="1267"/>
      <c r="S15" s="262"/>
    </row>
    <row r="16" spans="1:25" s="265" customFormat="1" ht="15.65" customHeight="1" x14ac:dyDescent="0.35">
      <c r="A16" s="277" t="s">
        <v>76</v>
      </c>
      <c r="B16" s="292"/>
      <c r="C16" s="299" t="s">
        <v>102</v>
      </c>
      <c r="D16" s="299" t="s">
        <v>103</v>
      </c>
      <c r="E16" s="547"/>
      <c r="F16" s="296"/>
      <c r="G16" s="540" t="s">
        <v>104</v>
      </c>
      <c r="H16" s="301"/>
      <c r="I16" s="296"/>
      <c r="J16" s="296"/>
      <c r="K16" s="296"/>
      <c r="L16" s="296"/>
      <c r="M16" s="302"/>
      <c r="N16" s="296"/>
      <c r="O16" s="302"/>
      <c r="P16" s="298"/>
      <c r="Q16" s="296"/>
      <c r="R16" s="1267"/>
      <c r="S16" s="262"/>
    </row>
    <row r="17" spans="1:20" s="265" customFormat="1" ht="15.65" customHeight="1" x14ac:dyDescent="0.35">
      <c r="A17" s="277" t="s">
        <v>76</v>
      </c>
      <c r="B17" s="303"/>
      <c r="C17" s="299" t="s">
        <v>105</v>
      </c>
      <c r="D17" s="299" t="s">
        <v>106</v>
      </c>
      <c r="E17" s="548">
        <v>0.625</v>
      </c>
      <c r="F17" s="296"/>
      <c r="G17" s="1152" t="s">
        <v>97</v>
      </c>
      <c r="H17" s="301"/>
      <c r="I17" s="296"/>
      <c r="J17" s="296"/>
      <c r="K17" s="296"/>
      <c r="L17" s="296"/>
      <c r="M17" s="302"/>
      <c r="N17" s="296"/>
      <c r="O17" s="302"/>
      <c r="P17" s="298"/>
      <c r="Q17" s="296"/>
      <c r="R17" s="1267"/>
      <c r="S17" s="262"/>
    </row>
    <row r="18" spans="1:20" s="265" customFormat="1" ht="15.65" customHeight="1" x14ac:dyDescent="0.35">
      <c r="A18" s="277" t="s">
        <v>76</v>
      </c>
      <c r="B18" s="292">
        <v>9</v>
      </c>
      <c r="C18" s="293" t="s">
        <v>107</v>
      </c>
      <c r="D18" s="294" t="s">
        <v>108</v>
      </c>
      <c r="E18" s="557" t="s">
        <v>91</v>
      </c>
      <c r="F18" s="296"/>
      <c r="G18" s="1207" t="s">
        <v>109</v>
      </c>
      <c r="I18" s="296"/>
      <c r="J18" s="296"/>
      <c r="K18" s="296"/>
      <c r="L18" s="296"/>
      <c r="M18" s="296"/>
      <c r="N18" s="296"/>
      <c r="O18" s="296"/>
      <c r="P18" s="298"/>
      <c r="Q18" s="296"/>
      <c r="R18" s="1267" t="s">
        <v>110</v>
      </c>
      <c r="S18" s="262"/>
    </row>
    <row r="19" spans="1:20" s="265" customFormat="1" x14ac:dyDescent="0.35">
      <c r="A19" s="277" t="s">
        <v>76</v>
      </c>
      <c r="B19" s="303">
        <v>12</v>
      </c>
      <c r="C19" s="304" t="s">
        <v>111</v>
      </c>
      <c r="D19" s="305"/>
      <c r="E19" s="306"/>
      <c r="F19" s="307"/>
      <c r="G19" s="307"/>
      <c r="H19" s="1153" t="s">
        <v>112</v>
      </c>
      <c r="I19" s="296"/>
      <c r="J19" s="296"/>
      <c r="K19" s="296"/>
      <c r="L19" s="296"/>
      <c r="M19" s="302"/>
      <c r="N19" s="296"/>
      <c r="O19" s="302"/>
      <c r="P19" s="298"/>
      <c r="Q19" s="296"/>
      <c r="R19" s="1267" t="s">
        <v>113</v>
      </c>
      <c r="S19" s="262"/>
    </row>
    <row r="20" spans="1:20" s="265" customFormat="1" x14ac:dyDescent="0.35">
      <c r="A20" s="277" t="s">
        <v>76</v>
      </c>
      <c r="B20" s="308">
        <v>12</v>
      </c>
      <c r="C20" s="304" t="s">
        <v>114</v>
      </c>
      <c r="D20" s="309"/>
      <c r="E20" s="310"/>
      <c r="F20" s="311"/>
      <c r="G20" s="311"/>
      <c r="H20" s="1153" t="s">
        <v>115</v>
      </c>
      <c r="I20" s="311"/>
      <c r="J20" s="311"/>
      <c r="K20" s="311"/>
      <c r="L20" s="311"/>
      <c r="M20" s="312"/>
      <c r="N20" s="311"/>
      <c r="O20" s="312" t="s">
        <v>116</v>
      </c>
      <c r="P20" s="313"/>
      <c r="Q20" s="311"/>
      <c r="R20" s="1267" t="s">
        <v>117</v>
      </c>
      <c r="S20" s="262"/>
    </row>
    <row r="21" spans="1:20" s="265" customFormat="1" ht="29.5" customHeight="1" x14ac:dyDescent="0.35">
      <c r="A21" s="277" t="s">
        <v>76</v>
      </c>
      <c r="B21" s="314">
        <v>13</v>
      </c>
      <c r="C21" s="315" t="s">
        <v>118</v>
      </c>
      <c r="D21" s="316" t="s">
        <v>119</v>
      </c>
      <c r="E21" s="317"/>
      <c r="F21" s="318"/>
      <c r="G21" s="318"/>
      <c r="H21" s="1154" t="s">
        <v>120</v>
      </c>
      <c r="I21" s="409"/>
      <c r="J21" s="318"/>
      <c r="K21" s="318"/>
      <c r="L21" s="318"/>
      <c r="M21" s="320"/>
      <c r="N21" s="318"/>
      <c r="O21" s="320"/>
      <c r="P21" s="321"/>
      <c r="Q21" s="322"/>
      <c r="R21" s="1268"/>
      <c r="S21" s="262"/>
    </row>
    <row r="22" spans="1:20" s="265" customFormat="1" ht="24" customHeight="1" x14ac:dyDescent="0.35">
      <c r="A22" s="277" t="s">
        <v>76</v>
      </c>
      <c r="B22" s="323">
        <v>13</v>
      </c>
      <c r="C22" s="315" t="s">
        <v>121</v>
      </c>
      <c r="D22" s="316" t="s">
        <v>119</v>
      </c>
      <c r="E22" s="317"/>
      <c r="F22" s="318"/>
      <c r="G22" s="318"/>
      <c r="H22" s="1154" t="s">
        <v>115</v>
      </c>
      <c r="I22" s="409"/>
      <c r="J22" s="318"/>
      <c r="K22" s="318"/>
      <c r="L22" s="318"/>
      <c r="M22" s="320"/>
      <c r="N22" s="318"/>
      <c r="O22" s="320"/>
      <c r="P22" s="321"/>
      <c r="Q22" s="318"/>
      <c r="R22" s="1268"/>
      <c r="S22" s="262"/>
    </row>
    <row r="23" spans="1:20" s="265" customFormat="1" ht="24" customHeight="1" x14ac:dyDescent="0.35">
      <c r="A23" s="277" t="s">
        <v>76</v>
      </c>
      <c r="B23" s="323" t="s">
        <v>122</v>
      </c>
      <c r="C23" s="315" t="s">
        <v>123</v>
      </c>
      <c r="D23" s="316" t="s">
        <v>124</v>
      </c>
      <c r="E23" s="317"/>
      <c r="F23" s="318"/>
      <c r="G23" s="318"/>
      <c r="H23" s="1154"/>
      <c r="I23" s="409"/>
      <c r="J23" s="318"/>
      <c r="K23" s="318"/>
      <c r="L23" s="318"/>
      <c r="M23" s="320"/>
      <c r="N23" s="318"/>
      <c r="O23" s="320"/>
      <c r="P23" s="321"/>
      <c r="Q23" s="318"/>
      <c r="R23" s="1267" t="s">
        <v>125</v>
      </c>
      <c r="S23" s="262"/>
    </row>
    <row r="24" spans="1:20" s="265" customFormat="1" ht="20.5" customHeight="1" x14ac:dyDescent="0.35">
      <c r="A24" s="277" t="s">
        <v>76</v>
      </c>
      <c r="B24" s="325" t="s">
        <v>122</v>
      </c>
      <c r="C24" s="326" t="s">
        <v>126</v>
      </c>
      <c r="D24" s="326"/>
      <c r="E24" s="327"/>
      <c r="F24" s="328"/>
      <c r="G24" s="328"/>
      <c r="H24" s="329"/>
      <c r="I24" s="1155" t="s">
        <v>127</v>
      </c>
      <c r="J24" s="328"/>
      <c r="K24" s="328"/>
      <c r="L24" s="328"/>
      <c r="M24" s="330"/>
      <c r="N24" s="328"/>
      <c r="O24" s="330"/>
      <c r="P24" s="328"/>
      <c r="Q24" s="338"/>
      <c r="R24" s="1269"/>
      <c r="S24" s="262"/>
    </row>
    <row r="25" spans="1:20" s="265" customFormat="1" ht="20.5" customHeight="1" x14ac:dyDescent="0.35">
      <c r="A25" s="277" t="s">
        <v>76</v>
      </c>
      <c r="B25" s="339" t="s">
        <v>122</v>
      </c>
      <c r="C25" s="326" t="s">
        <v>128</v>
      </c>
      <c r="D25" s="340"/>
      <c r="E25" s="549"/>
      <c r="F25" s="340"/>
      <c r="G25" s="340"/>
      <c r="H25" s="329"/>
      <c r="I25" s="1155" t="s">
        <v>129</v>
      </c>
      <c r="J25" s="340"/>
      <c r="K25" s="340"/>
      <c r="L25" s="340"/>
      <c r="M25" s="340"/>
      <c r="N25" s="340"/>
      <c r="O25" s="340"/>
      <c r="P25" s="340"/>
      <c r="Q25" s="340"/>
      <c r="R25" s="383"/>
      <c r="S25" s="262"/>
    </row>
    <row r="26" spans="1:20" s="265" customFormat="1" ht="14.15" customHeight="1" x14ac:dyDescent="0.35">
      <c r="A26" s="277"/>
      <c r="B26" s="478"/>
      <c r="C26" s="326"/>
      <c r="D26" s="479"/>
      <c r="E26" s="550"/>
      <c r="F26" s="479"/>
      <c r="G26" s="479"/>
      <c r="H26" s="329"/>
      <c r="I26" s="329"/>
      <c r="J26" s="479"/>
      <c r="K26" s="479"/>
      <c r="L26" s="479"/>
      <c r="M26" s="479"/>
      <c r="N26" s="479"/>
      <c r="O26" s="479"/>
      <c r="P26" s="479"/>
      <c r="Q26" s="479"/>
      <c r="R26" s="383"/>
      <c r="S26" s="262"/>
    </row>
    <row r="27" spans="1:20" s="332" customFormat="1" ht="24" customHeight="1" x14ac:dyDescent="0.35">
      <c r="A27" s="324" t="s">
        <v>130</v>
      </c>
      <c r="B27" s="325"/>
      <c r="C27" s="337" t="s">
        <v>865</v>
      </c>
      <c r="D27" s="326" t="s">
        <v>131</v>
      </c>
      <c r="E27" s="327"/>
      <c r="F27" s="328"/>
      <c r="G27" s="328"/>
      <c r="H27" s="329"/>
      <c r="I27" s="1155" t="s">
        <v>866</v>
      </c>
      <c r="J27" s="328"/>
      <c r="K27" s="328"/>
      <c r="L27" s="328"/>
      <c r="M27" s="330"/>
      <c r="N27" s="328"/>
      <c r="O27" s="330"/>
      <c r="P27" s="328"/>
      <c r="Q27" s="328"/>
      <c r="R27" s="1267"/>
      <c r="S27" s="331"/>
    </row>
    <row r="28" spans="1:20" s="277" customFormat="1" ht="14.5" customHeight="1" x14ac:dyDescent="0.35">
      <c r="A28" s="277" t="s">
        <v>76</v>
      </c>
      <c r="B28" s="303"/>
      <c r="C28" s="299" t="s">
        <v>132</v>
      </c>
      <c r="D28" s="299" t="s">
        <v>133</v>
      </c>
      <c r="E28" s="497"/>
      <c r="F28" s="498"/>
      <c r="G28" s="498"/>
      <c r="H28" s="334"/>
      <c r="I28" s="1153" t="s">
        <v>852</v>
      </c>
      <c r="J28" s="498"/>
      <c r="K28" s="498"/>
      <c r="L28" s="498"/>
      <c r="M28" s="499"/>
      <c r="N28" s="498"/>
      <c r="O28" s="499"/>
      <c r="P28" s="498"/>
      <c r="Q28" s="498"/>
      <c r="R28" s="1267"/>
      <c r="S28" s="282"/>
    </row>
    <row r="29" spans="1:20" s="277" customFormat="1" ht="14.5" customHeight="1" x14ac:dyDescent="0.35">
      <c r="B29" s="496">
        <v>16</v>
      </c>
      <c r="C29" s="299" t="s">
        <v>134</v>
      </c>
      <c r="D29" s="299" t="s">
        <v>135</v>
      </c>
      <c r="E29" s="497"/>
      <c r="F29" s="498"/>
      <c r="G29" s="498"/>
      <c r="H29" s="334"/>
      <c r="I29" s="1153" t="s">
        <v>136</v>
      </c>
      <c r="J29" s="498"/>
      <c r="K29" s="498"/>
      <c r="L29" s="498"/>
      <c r="M29" s="499"/>
      <c r="N29" s="498"/>
      <c r="O29" s="499"/>
      <c r="P29" s="498"/>
      <c r="Q29" s="498"/>
      <c r="R29" s="1267"/>
      <c r="S29" s="282"/>
    </row>
    <row r="30" spans="1:20" s="335" customFormat="1" ht="26.15" customHeight="1" x14ac:dyDescent="0.35">
      <c r="A30" s="277" t="s">
        <v>76</v>
      </c>
      <c r="B30" s="303">
        <v>16</v>
      </c>
      <c r="C30" s="315" t="s">
        <v>137</v>
      </c>
      <c r="D30" s="336" t="s">
        <v>108</v>
      </c>
      <c r="E30" s="333"/>
      <c r="F30" s="296"/>
      <c r="G30" s="296"/>
      <c r="H30" s="319"/>
      <c r="I30" s="1265" t="s">
        <v>138</v>
      </c>
      <c r="J30" s="296"/>
      <c r="K30" s="296"/>
      <c r="L30" s="296"/>
      <c r="M30" s="302"/>
      <c r="N30" s="296"/>
      <c r="O30" s="302"/>
      <c r="P30" s="298"/>
      <c r="Q30" s="296"/>
      <c r="R30" s="1267"/>
      <c r="S30" s="262"/>
      <c r="T30" s="265"/>
    </row>
    <row r="31" spans="1:20" s="265" customFormat="1" ht="35.5" x14ac:dyDescent="0.35">
      <c r="A31" s="277" t="s">
        <v>76</v>
      </c>
      <c r="B31" s="341">
        <v>17</v>
      </c>
      <c r="C31" s="342" t="s">
        <v>139</v>
      </c>
      <c r="D31" s="343" t="s">
        <v>140</v>
      </c>
      <c r="E31" s="348"/>
      <c r="F31" s="344"/>
      <c r="G31" s="344"/>
      <c r="H31" s="345"/>
      <c r="I31" s="300" t="s">
        <v>141</v>
      </c>
      <c r="J31" s="296"/>
      <c r="K31" s="296"/>
      <c r="L31" s="296"/>
      <c r="M31" s="302"/>
      <c r="N31" s="296"/>
      <c r="O31" s="302"/>
      <c r="P31" s="298"/>
      <c r="Q31" s="296"/>
      <c r="R31" s="476"/>
      <c r="S31" s="331"/>
    </row>
    <row r="32" spans="1:20" s="265" customFormat="1" ht="24" x14ac:dyDescent="0.35">
      <c r="A32" s="277" t="s">
        <v>76</v>
      </c>
      <c r="B32" s="347">
        <v>17</v>
      </c>
      <c r="C32" s="343" t="s">
        <v>142</v>
      </c>
      <c r="D32" s="343" t="s">
        <v>78</v>
      </c>
      <c r="E32" s="348"/>
      <c r="F32" s="344"/>
      <c r="G32" s="344"/>
      <c r="H32" s="345"/>
      <c r="I32" s="480" t="s">
        <v>143</v>
      </c>
      <c r="J32" s="296"/>
      <c r="K32" s="296"/>
      <c r="L32" s="296"/>
      <c r="M32" s="302"/>
      <c r="N32" s="296"/>
      <c r="O32" s="302"/>
      <c r="P32" s="298"/>
      <c r="Q32" s="296"/>
      <c r="R32" s="476" t="s">
        <v>144</v>
      </c>
      <c r="S32" s="331"/>
    </row>
    <row r="33" spans="1:20" s="265" customFormat="1" x14ac:dyDescent="0.35">
      <c r="A33" s="277" t="s">
        <v>76</v>
      </c>
      <c r="B33" s="349">
        <v>17</v>
      </c>
      <c r="C33" s="350" t="s">
        <v>145</v>
      </c>
      <c r="D33" s="350" t="s">
        <v>78</v>
      </c>
      <c r="E33" s="351"/>
      <c r="F33" s="352"/>
      <c r="G33" s="352"/>
      <c r="H33" s="353"/>
      <c r="I33" s="481" t="s">
        <v>143</v>
      </c>
      <c r="J33" s="296"/>
      <c r="K33" s="296"/>
      <c r="L33" s="296"/>
      <c r="M33" s="302"/>
      <c r="N33" s="296"/>
      <c r="O33" s="302"/>
      <c r="P33" s="298"/>
      <c r="Q33" s="296"/>
      <c r="R33" s="354" t="s">
        <v>146</v>
      </c>
      <c r="S33" s="331"/>
    </row>
    <row r="34" spans="1:20" s="265" customFormat="1" ht="24" x14ac:dyDescent="0.35">
      <c r="A34" s="277" t="s">
        <v>76</v>
      </c>
      <c r="B34" s="355" t="s">
        <v>147</v>
      </c>
      <c r="C34" s="288" t="s">
        <v>148</v>
      </c>
      <c r="D34" s="356" t="s">
        <v>149</v>
      </c>
      <c r="E34" s="357"/>
      <c r="F34" s="358"/>
      <c r="G34" s="358"/>
      <c r="H34" s="359"/>
      <c r="I34" s="1156" t="s">
        <v>150</v>
      </c>
      <c r="J34" s="358"/>
      <c r="K34" s="358"/>
      <c r="L34" s="358"/>
      <c r="M34" s="360"/>
      <c r="N34" s="358"/>
      <c r="O34" s="360"/>
      <c r="P34" s="358"/>
      <c r="Q34" s="358"/>
      <c r="R34" s="476"/>
      <c r="S34" s="331"/>
    </row>
    <row r="35" spans="1:20" s="277" customFormat="1" ht="24" x14ac:dyDescent="0.35">
      <c r="A35" s="277" t="s">
        <v>76</v>
      </c>
      <c r="B35" s="416" t="s">
        <v>147</v>
      </c>
      <c r="C35" s="417" t="s">
        <v>151</v>
      </c>
      <c r="D35" s="490" t="s">
        <v>152</v>
      </c>
      <c r="E35" s="357"/>
      <c r="F35" s="361"/>
      <c r="G35" s="361"/>
      <c r="H35" s="491"/>
      <c r="I35" s="1156" t="s">
        <v>150</v>
      </c>
      <c r="J35" s="361"/>
      <c r="K35" s="361"/>
      <c r="L35" s="361"/>
      <c r="M35" s="492"/>
      <c r="N35" s="361"/>
      <c r="O35" s="492"/>
      <c r="P35" s="361"/>
      <c r="Q35" s="358"/>
      <c r="R35" s="1267"/>
      <c r="S35" s="282"/>
    </row>
    <row r="36" spans="1:20" s="277" customFormat="1" ht="24" x14ac:dyDescent="0.35">
      <c r="A36" s="277" t="s">
        <v>76</v>
      </c>
      <c r="B36" s="416" t="s">
        <v>147</v>
      </c>
      <c r="C36" s="417" t="s">
        <v>153</v>
      </c>
      <c r="D36" s="490" t="s">
        <v>154</v>
      </c>
      <c r="E36" s="357"/>
      <c r="F36" s="361"/>
      <c r="G36" s="361"/>
      <c r="H36" s="491"/>
      <c r="I36" s="1156" t="s">
        <v>150</v>
      </c>
      <c r="J36" s="361"/>
      <c r="K36" s="361"/>
      <c r="L36" s="361"/>
      <c r="M36" s="492"/>
      <c r="N36" s="361"/>
      <c r="O36" s="492"/>
      <c r="P36" s="361"/>
      <c r="Q36" s="358"/>
      <c r="R36" s="1267"/>
      <c r="S36" s="282"/>
    </row>
    <row r="37" spans="1:20" s="265" customFormat="1" x14ac:dyDescent="0.35">
      <c r="A37" s="277" t="s">
        <v>76</v>
      </c>
      <c r="B37" s="362" t="s">
        <v>147</v>
      </c>
      <c r="C37" s="363" t="s">
        <v>155</v>
      </c>
      <c r="D37" s="363" t="s">
        <v>78</v>
      </c>
      <c r="E37" s="351"/>
      <c r="F37" s="364"/>
      <c r="G37" s="364"/>
      <c r="H37" s="365"/>
      <c r="I37" s="358"/>
      <c r="J37" s="365" t="s">
        <v>150</v>
      </c>
      <c r="K37" s="358"/>
      <c r="L37" s="358"/>
      <c r="M37" s="366"/>
      <c r="N37" s="358"/>
      <c r="O37" s="366"/>
      <c r="P37" s="367"/>
      <c r="Q37" s="358"/>
      <c r="R37" s="354"/>
      <c r="S37" s="262"/>
    </row>
    <row r="38" spans="1:20" s="265" customFormat="1" x14ac:dyDescent="0.35">
      <c r="A38" s="277" t="s">
        <v>76</v>
      </c>
      <c r="B38" s="287" t="s">
        <v>147</v>
      </c>
      <c r="C38" s="288" t="s">
        <v>156</v>
      </c>
      <c r="D38" s="288" t="s">
        <v>108</v>
      </c>
      <c r="E38" s="357"/>
      <c r="F38" s="358"/>
      <c r="G38" s="358"/>
      <c r="I38" s="291"/>
      <c r="J38" s="1156" t="s">
        <v>157</v>
      </c>
      <c r="K38" s="358"/>
      <c r="L38" s="358"/>
      <c r="M38" s="366"/>
      <c r="N38" s="358"/>
      <c r="O38" s="366"/>
      <c r="P38" s="367"/>
      <c r="Q38" s="358"/>
      <c r="R38" s="354"/>
      <c r="S38" s="262"/>
    </row>
    <row r="39" spans="1:20" s="368" customFormat="1" x14ac:dyDescent="0.35">
      <c r="A39" s="368" t="s">
        <v>158</v>
      </c>
      <c r="B39" s="369"/>
      <c r="C39" s="370" t="s">
        <v>159</v>
      </c>
      <c r="D39" s="370" t="s">
        <v>160</v>
      </c>
      <c r="E39" s="371"/>
      <c r="F39" s="372"/>
      <c r="G39" s="373"/>
      <c r="H39" s="374"/>
      <c r="I39" s="713" t="s">
        <v>161</v>
      </c>
      <c r="J39" s="375"/>
      <c r="K39" s="372"/>
      <c r="L39" s="372"/>
      <c r="M39" s="372"/>
      <c r="N39" s="372"/>
      <c r="O39" s="714" t="s">
        <v>162</v>
      </c>
      <c r="P39" s="376"/>
      <c r="Q39" s="377"/>
      <c r="R39" s="354" t="s">
        <v>163</v>
      </c>
      <c r="S39" s="378"/>
    </row>
    <row r="40" spans="1:20" s="265" customFormat="1" x14ac:dyDescent="0.35">
      <c r="A40" s="277" t="s">
        <v>76</v>
      </c>
      <c r="B40" s="379"/>
      <c r="C40" s="380" t="s">
        <v>164</v>
      </c>
      <c r="D40" s="380"/>
      <c r="E40" s="381"/>
      <c r="F40" s="382"/>
      <c r="G40" s="382"/>
      <c r="H40" s="382"/>
      <c r="I40" s="383"/>
      <c r="J40" s="1157"/>
      <c r="K40" s="1157" t="s">
        <v>165</v>
      </c>
      <c r="L40" s="384"/>
      <c r="M40" s="384"/>
      <c r="N40" s="384"/>
      <c r="O40" s="384"/>
      <c r="P40" s="385"/>
      <c r="Q40" s="386"/>
      <c r="R40" s="354"/>
      <c r="S40" s="262"/>
    </row>
    <row r="41" spans="1:20" s="265" customFormat="1" x14ac:dyDescent="0.35">
      <c r="A41" s="277" t="s">
        <v>76</v>
      </c>
      <c r="B41" s="387" t="s">
        <v>166</v>
      </c>
      <c r="C41" s="388" t="s">
        <v>167</v>
      </c>
      <c r="D41" s="388" t="s">
        <v>135</v>
      </c>
      <c r="E41" s="389"/>
      <c r="F41" s="386"/>
      <c r="G41" s="386"/>
      <c r="H41" s="390"/>
      <c r="I41" s="386"/>
      <c r="J41" s="1158" t="s">
        <v>168</v>
      </c>
      <c r="K41" s="386"/>
      <c r="L41" s="386"/>
      <c r="M41" s="386"/>
      <c r="N41" s="386"/>
      <c r="O41" s="386"/>
      <c r="P41" s="386"/>
      <c r="Q41" s="386"/>
      <c r="R41" s="354"/>
      <c r="S41" s="262"/>
    </row>
    <row r="42" spans="1:20" s="265" customFormat="1" x14ac:dyDescent="0.35">
      <c r="A42" s="277" t="s">
        <v>76</v>
      </c>
      <c r="B42" s="387" t="s">
        <v>169</v>
      </c>
      <c r="C42" s="388" t="s">
        <v>170</v>
      </c>
      <c r="D42" s="388" t="s">
        <v>171</v>
      </c>
      <c r="E42" s="389"/>
      <c r="F42" s="386"/>
      <c r="G42" s="386"/>
      <c r="H42" s="390"/>
      <c r="I42" s="386"/>
      <c r="J42" s="1158" t="s">
        <v>172</v>
      </c>
      <c r="K42" s="386"/>
      <c r="L42" s="386"/>
      <c r="M42" s="386"/>
      <c r="N42" s="386"/>
      <c r="O42" s="386"/>
      <c r="P42" s="386"/>
      <c r="Q42" s="386"/>
      <c r="R42" s="354"/>
      <c r="S42" s="262"/>
    </row>
    <row r="43" spans="1:20" s="265" customFormat="1" x14ac:dyDescent="0.35">
      <c r="A43" s="277" t="s">
        <v>76</v>
      </c>
      <c r="B43" s="387"/>
      <c r="C43" s="388" t="s">
        <v>173</v>
      </c>
      <c r="D43" s="388" t="s">
        <v>174</v>
      </c>
      <c r="E43" s="389"/>
      <c r="F43" s="386"/>
      <c r="G43" s="386"/>
      <c r="H43" s="390"/>
      <c r="I43" s="386"/>
      <c r="J43" s="815" t="s">
        <v>175</v>
      </c>
      <c r="K43" s="386"/>
      <c r="L43" s="386"/>
      <c r="M43" s="386"/>
      <c r="N43" s="386"/>
      <c r="O43" s="386"/>
      <c r="P43" s="386"/>
      <c r="Q43" s="386"/>
      <c r="R43" s="354"/>
      <c r="S43" s="262"/>
    </row>
    <row r="44" spans="1:20" s="265" customFormat="1" ht="24" x14ac:dyDescent="0.35">
      <c r="A44" s="277" t="s">
        <v>76</v>
      </c>
      <c r="B44" s="287">
        <v>21</v>
      </c>
      <c r="C44" s="288" t="s">
        <v>176</v>
      </c>
      <c r="D44" s="356" t="s">
        <v>177</v>
      </c>
      <c r="E44" s="551"/>
      <c r="F44" s="391"/>
      <c r="G44" s="391"/>
      <c r="H44" s="392"/>
      <c r="I44" s="391"/>
      <c r="J44" s="540" t="s">
        <v>178</v>
      </c>
      <c r="K44" s="391"/>
      <c r="L44" s="391"/>
      <c r="M44" s="391"/>
      <c r="N44" s="391"/>
      <c r="O44" s="391"/>
      <c r="P44" s="391"/>
      <c r="Q44" s="391"/>
      <c r="R44" s="354"/>
      <c r="S44" s="262"/>
    </row>
    <row r="45" spans="1:20" s="265" customFormat="1" ht="26.15" customHeight="1" x14ac:dyDescent="0.35">
      <c r="A45" s="277" t="s">
        <v>76</v>
      </c>
      <c r="B45" s="287"/>
      <c r="C45" s="288" t="s">
        <v>179</v>
      </c>
      <c r="D45" s="393" t="s">
        <v>180</v>
      </c>
      <c r="E45" s="551"/>
      <c r="F45" s="391"/>
      <c r="G45" s="391"/>
      <c r="H45" s="392"/>
      <c r="I45" s="391"/>
      <c r="J45" s="1153" t="s">
        <v>181</v>
      </c>
      <c r="K45" s="394"/>
      <c r="L45" s="395"/>
      <c r="M45" s="395"/>
      <c r="N45" s="395"/>
      <c r="O45" s="395"/>
      <c r="P45" s="395"/>
      <c r="Q45" s="395"/>
      <c r="R45" s="354"/>
      <c r="S45" s="262"/>
    </row>
    <row r="46" spans="1:20" s="335" customFormat="1" x14ac:dyDescent="0.35">
      <c r="A46" s="324" t="s">
        <v>130</v>
      </c>
      <c r="B46" s="396"/>
      <c r="C46" s="363" t="s">
        <v>182</v>
      </c>
      <c r="D46" s="363" t="s">
        <v>183</v>
      </c>
      <c r="E46" s="351">
        <v>0.6875</v>
      </c>
      <c r="F46" s="397"/>
      <c r="G46" s="397"/>
      <c r="H46" s="398"/>
      <c r="I46" s="397"/>
      <c r="J46" s="1157" t="s">
        <v>181</v>
      </c>
      <c r="K46" s="397"/>
      <c r="L46" s="397"/>
      <c r="M46" s="397"/>
      <c r="N46" s="397"/>
      <c r="O46" s="397"/>
      <c r="P46" s="397"/>
      <c r="Q46" s="397"/>
      <c r="R46" s="354"/>
      <c r="S46" s="262"/>
      <c r="T46" s="265"/>
    </row>
    <row r="47" spans="1:20" s="335" customFormat="1" x14ac:dyDescent="0.35">
      <c r="A47" s="324" t="s">
        <v>130</v>
      </c>
      <c r="B47" s="503"/>
      <c r="C47" s="495" t="s">
        <v>184</v>
      </c>
      <c r="D47" s="342"/>
      <c r="E47" s="348"/>
      <c r="F47" s="397"/>
      <c r="G47" s="397"/>
      <c r="H47" s="398"/>
      <c r="I47" s="397"/>
      <c r="J47" s="365"/>
      <c r="K47" s="504"/>
      <c r="L47" s="504"/>
      <c r="M47" s="504"/>
      <c r="N47" s="504"/>
      <c r="O47" s="504"/>
      <c r="P47" s="504"/>
      <c r="Q47" s="504"/>
      <c r="R47" s="354"/>
      <c r="S47" s="262"/>
      <c r="T47" s="265"/>
    </row>
    <row r="48" spans="1:20" s="265" customFormat="1" x14ac:dyDescent="0.35">
      <c r="A48" s="277" t="s">
        <v>76</v>
      </c>
      <c r="B48" s="349"/>
      <c r="C48" s="350" t="s">
        <v>185</v>
      </c>
      <c r="D48" s="350" t="s">
        <v>78</v>
      </c>
      <c r="E48" s="351"/>
      <c r="F48" s="364"/>
      <c r="G48" s="364"/>
      <c r="H48" s="365"/>
      <c r="I48" s="392"/>
      <c r="J48" s="1157" t="s">
        <v>181</v>
      </c>
      <c r="K48" s="296"/>
      <c r="L48" s="296"/>
      <c r="M48" s="302"/>
      <c r="N48" s="296"/>
      <c r="O48" s="302"/>
      <c r="P48" s="298"/>
      <c r="Q48" s="296"/>
      <c r="R48" s="354" t="s">
        <v>186</v>
      </c>
      <c r="S48" s="262"/>
    </row>
    <row r="49" spans="1:19" s="265" customFormat="1" ht="32.5" customHeight="1" x14ac:dyDescent="0.35">
      <c r="A49" s="277" t="s">
        <v>76</v>
      </c>
      <c r="B49" s="399"/>
      <c r="C49" s="400" t="s">
        <v>187</v>
      </c>
      <c r="D49" s="393" t="s">
        <v>180</v>
      </c>
      <c r="E49" s="389"/>
      <c r="F49" s="322"/>
      <c r="G49" s="322"/>
      <c r="H49" s="401"/>
      <c r="I49" s="402"/>
      <c r="J49" s="358" t="s">
        <v>188</v>
      </c>
      <c r="K49" s="403"/>
      <c r="L49" s="318"/>
      <c r="M49" s="404"/>
      <c r="N49" s="318"/>
      <c r="O49" s="404"/>
      <c r="P49" s="321"/>
      <c r="Q49" s="318"/>
      <c r="R49" s="1267"/>
      <c r="S49" s="262"/>
    </row>
    <row r="50" spans="1:19" s="265" customFormat="1" ht="27.65" customHeight="1" x14ac:dyDescent="0.35">
      <c r="A50" s="277" t="s">
        <v>76</v>
      </c>
      <c r="B50" s="399"/>
      <c r="C50" s="405" t="s">
        <v>189</v>
      </c>
      <c r="D50" s="405" t="s">
        <v>190</v>
      </c>
      <c r="E50" s="389"/>
      <c r="F50" s="386"/>
      <c r="G50" s="386"/>
      <c r="H50" s="401"/>
      <c r="I50" s="402"/>
      <c r="J50" s="358" t="s">
        <v>191</v>
      </c>
      <c r="K50" s="403"/>
      <c r="L50" s="384"/>
      <c r="M50" s="384"/>
      <c r="N50" s="384"/>
      <c r="O50" s="384"/>
      <c r="P50" s="385"/>
      <c r="Q50" s="386"/>
      <c r="R50" s="1267"/>
      <c r="S50" s="262"/>
    </row>
    <row r="51" spans="1:19" s="265" customFormat="1" ht="30" customHeight="1" x14ac:dyDescent="0.35">
      <c r="A51" s="277" t="s">
        <v>76</v>
      </c>
      <c r="B51" s="399">
        <v>21</v>
      </c>
      <c r="C51" s="406" t="s">
        <v>192</v>
      </c>
      <c r="D51" s="393" t="s">
        <v>180</v>
      </c>
      <c r="E51" s="407"/>
      <c r="F51" s="408"/>
      <c r="G51" s="386"/>
      <c r="H51" s="392"/>
      <c r="I51" s="386"/>
      <c r="J51" s="1154" t="s">
        <v>193</v>
      </c>
      <c r="K51" s="408"/>
      <c r="L51" s="408"/>
      <c r="M51" s="408"/>
      <c r="N51" s="408"/>
      <c r="O51" s="408"/>
      <c r="P51" s="410"/>
      <c r="Q51" s="411"/>
      <c r="R51" s="1267"/>
      <c r="S51" s="262"/>
    </row>
    <row r="52" spans="1:19" s="265" customFormat="1" x14ac:dyDescent="0.35">
      <c r="A52" s="277" t="s">
        <v>76</v>
      </c>
      <c r="B52" s="412">
        <v>21</v>
      </c>
      <c r="C52" s="413" t="s">
        <v>194</v>
      </c>
      <c r="D52" s="413" t="s">
        <v>78</v>
      </c>
      <c r="E52" s="552"/>
      <c r="F52" s="414"/>
      <c r="G52" s="391"/>
      <c r="H52" s="392"/>
      <c r="I52" s="391"/>
      <c r="J52" s="1143" t="s">
        <v>195</v>
      </c>
      <c r="K52" s="414"/>
      <c r="L52" s="414"/>
      <c r="M52" s="414"/>
      <c r="N52" s="414"/>
      <c r="O52" s="414"/>
      <c r="P52" s="414"/>
      <c r="Q52" s="415"/>
      <c r="R52" s="1267"/>
      <c r="S52" s="262"/>
    </row>
    <row r="53" spans="1:19" s="265" customFormat="1" x14ac:dyDescent="0.35">
      <c r="A53" s="324" t="s">
        <v>130</v>
      </c>
      <c r="B53" s="505"/>
      <c r="C53" s="1146" t="s">
        <v>196</v>
      </c>
      <c r="D53" s="506"/>
      <c r="E53" s="553"/>
      <c r="F53" s="507"/>
      <c r="G53" s="508"/>
      <c r="H53" s="509"/>
      <c r="I53" s="508"/>
      <c r="J53" s="510"/>
      <c r="K53" s="507"/>
      <c r="L53" s="507"/>
      <c r="M53" s="507"/>
      <c r="N53" s="507"/>
      <c r="O53" s="507"/>
      <c r="P53" s="507"/>
      <c r="Q53" s="511"/>
      <c r="R53" s="1267"/>
      <c r="S53" s="262"/>
    </row>
    <row r="54" spans="1:19" s="277" customFormat="1" ht="24" x14ac:dyDescent="0.35">
      <c r="A54" s="277" t="s">
        <v>76</v>
      </c>
      <c r="B54" s="412">
        <v>22</v>
      </c>
      <c r="C54" s="413" t="s">
        <v>197</v>
      </c>
      <c r="D54" s="1147" t="s">
        <v>152</v>
      </c>
      <c r="E54" s="407"/>
      <c r="F54" s="408"/>
      <c r="G54" s="386"/>
      <c r="H54" s="1148"/>
      <c r="I54" s="386"/>
      <c r="J54" s="1149" t="s">
        <v>198</v>
      </c>
      <c r="K54" s="408"/>
      <c r="L54" s="408"/>
      <c r="M54" s="408"/>
      <c r="N54" s="408"/>
      <c r="O54" s="408"/>
      <c r="P54" s="408"/>
      <c r="Q54" s="411"/>
      <c r="R54" s="1267"/>
      <c r="S54" s="282"/>
    </row>
    <row r="55" spans="1:19" s="265" customFormat="1" x14ac:dyDescent="0.35">
      <c r="A55" s="277" t="s">
        <v>76</v>
      </c>
      <c r="B55" s="416">
        <v>22</v>
      </c>
      <c r="C55" s="417" t="s">
        <v>199</v>
      </c>
      <c r="D55" s="417" t="s">
        <v>200</v>
      </c>
      <c r="E55" s="389"/>
      <c r="F55" s="384"/>
      <c r="G55" s="386"/>
      <c r="H55" s="392"/>
      <c r="I55" s="386"/>
      <c r="J55" s="418" t="s">
        <v>201</v>
      </c>
      <c r="K55" s="384"/>
      <c r="L55" s="384"/>
      <c r="M55" s="384"/>
      <c r="N55" s="384"/>
      <c r="O55" s="384"/>
      <c r="P55" s="385"/>
      <c r="Q55" s="386"/>
      <c r="R55" s="354"/>
      <c r="S55" s="262"/>
    </row>
    <row r="56" spans="1:19" s="265" customFormat="1" ht="24" x14ac:dyDescent="0.35">
      <c r="A56" s="277" t="s">
        <v>76</v>
      </c>
      <c r="B56" s="416" t="s">
        <v>202</v>
      </c>
      <c r="C56" s="419" t="s">
        <v>203</v>
      </c>
      <c r="D56" s="405" t="s">
        <v>204</v>
      </c>
      <c r="E56" s="389"/>
      <c r="F56" s="384"/>
      <c r="G56" s="386"/>
      <c r="H56" s="392"/>
      <c r="I56" s="386"/>
      <c r="J56" s="1144" t="s">
        <v>854</v>
      </c>
      <c r="K56" s="1144" t="s">
        <v>854</v>
      </c>
      <c r="L56" s="384"/>
      <c r="M56" s="384"/>
      <c r="N56" s="384"/>
      <c r="O56" s="384"/>
      <c r="P56" s="385"/>
      <c r="Q56" s="386"/>
      <c r="R56" s="1267" t="s">
        <v>853</v>
      </c>
      <c r="S56" s="262"/>
    </row>
    <row r="57" spans="1:19" s="265" customFormat="1" ht="26.25" customHeight="1" x14ac:dyDescent="0.35">
      <c r="A57" s="383" t="s">
        <v>76</v>
      </c>
      <c r="B57" s="420">
        <v>22</v>
      </c>
      <c r="C57" s="482" t="s">
        <v>205</v>
      </c>
      <c r="D57" s="482" t="s">
        <v>206</v>
      </c>
      <c r="E57" s="381"/>
      <c r="F57" s="382"/>
      <c r="G57" s="382"/>
      <c r="H57" s="483"/>
      <c r="I57" s="382"/>
      <c r="J57" s="421"/>
      <c r="K57" s="421" t="s">
        <v>207</v>
      </c>
      <c r="L57" s="382"/>
      <c r="M57" s="382"/>
      <c r="N57" s="382"/>
      <c r="O57" s="382"/>
      <c r="P57" s="382"/>
      <c r="Q57" s="382"/>
      <c r="R57" s="484" t="s">
        <v>208</v>
      </c>
      <c r="S57" s="262"/>
    </row>
    <row r="58" spans="1:19" s="265" customFormat="1" ht="35.5" customHeight="1" x14ac:dyDescent="0.35">
      <c r="A58" s="383" t="s">
        <v>76</v>
      </c>
      <c r="B58" s="420">
        <v>22</v>
      </c>
      <c r="C58" s="482" t="s">
        <v>209</v>
      </c>
      <c r="D58" s="485" t="s">
        <v>210</v>
      </c>
      <c r="E58" s="381"/>
      <c r="F58" s="382"/>
      <c r="G58" s="382"/>
      <c r="H58" s="483"/>
      <c r="I58" s="382"/>
      <c r="J58" s="421"/>
      <c r="K58" s="421" t="s">
        <v>207</v>
      </c>
      <c r="L58" s="382"/>
      <c r="M58" s="382"/>
      <c r="N58" s="382"/>
      <c r="O58" s="382"/>
      <c r="P58" s="382"/>
      <c r="Q58" s="382"/>
      <c r="R58" s="484" t="s">
        <v>208</v>
      </c>
      <c r="S58" s="262"/>
    </row>
    <row r="59" spans="1:19" s="265" customFormat="1" ht="26.25" customHeight="1" x14ac:dyDescent="0.35">
      <c r="A59" s="277" t="s">
        <v>76</v>
      </c>
      <c r="B59" s="420">
        <v>22</v>
      </c>
      <c r="C59" s="343" t="s">
        <v>211</v>
      </c>
      <c r="D59" s="343" t="s">
        <v>78</v>
      </c>
      <c r="E59" s="348"/>
      <c r="F59" s="364"/>
      <c r="G59" s="364"/>
      <c r="H59" s="365"/>
      <c r="I59" s="392"/>
      <c r="J59" s="421"/>
      <c r="K59" s="421" t="s">
        <v>207</v>
      </c>
      <c r="L59" s="296"/>
      <c r="M59" s="302"/>
      <c r="N59" s="296"/>
      <c r="O59" s="302"/>
      <c r="P59" s="298"/>
      <c r="Q59" s="296"/>
      <c r="R59" s="484" t="s">
        <v>208</v>
      </c>
      <c r="S59" s="262"/>
    </row>
    <row r="60" spans="1:19" s="265" customFormat="1" ht="14.5" customHeight="1" x14ac:dyDescent="0.35">
      <c r="A60" s="277" t="s">
        <v>76</v>
      </c>
      <c r="B60" s="420">
        <v>22</v>
      </c>
      <c r="C60" s="350" t="s">
        <v>185</v>
      </c>
      <c r="D60" s="350" t="s">
        <v>78</v>
      </c>
      <c r="E60" s="351"/>
      <c r="F60" s="364"/>
      <c r="G60" s="364"/>
      <c r="H60" s="365"/>
      <c r="I60" s="392"/>
      <c r="J60" s="421"/>
      <c r="K60" s="421" t="s">
        <v>207</v>
      </c>
      <c r="L60" s="296"/>
      <c r="M60" s="302"/>
      <c r="N60" s="296"/>
      <c r="O60" s="302"/>
      <c r="P60" s="298"/>
      <c r="Q60" s="296"/>
      <c r="R60" s="354" t="s">
        <v>212</v>
      </c>
      <c r="S60" s="262"/>
    </row>
    <row r="61" spans="1:19" s="265" customFormat="1" x14ac:dyDescent="0.35">
      <c r="A61" s="277" t="s">
        <v>76</v>
      </c>
      <c r="B61" s="287"/>
      <c r="C61" s="388" t="s">
        <v>213</v>
      </c>
      <c r="D61" s="388" t="s">
        <v>78</v>
      </c>
      <c r="E61" s="389"/>
      <c r="F61" s="422"/>
      <c r="G61" s="422"/>
      <c r="H61" s="392"/>
      <c r="I61" s="290"/>
      <c r="J61" s="290"/>
      <c r="K61" s="423"/>
      <c r="L61" s="290" t="s">
        <v>214</v>
      </c>
      <c r="M61" s="290"/>
      <c r="N61" s="290"/>
      <c r="O61" s="290"/>
      <c r="P61" s="290"/>
      <c r="Q61" s="290"/>
      <c r="R61" s="484" t="s">
        <v>215</v>
      </c>
      <c r="S61" s="262"/>
    </row>
    <row r="62" spans="1:19" s="425" customFormat="1" x14ac:dyDescent="0.35">
      <c r="A62" s="277" t="s">
        <v>76</v>
      </c>
      <c r="B62" s="424"/>
      <c r="C62" s="512" t="s">
        <v>216</v>
      </c>
      <c r="D62" s="512" t="s">
        <v>217</v>
      </c>
      <c r="E62" s="513"/>
      <c r="F62" s="514"/>
      <c r="G62" s="514"/>
      <c r="H62" s="515"/>
      <c r="I62" s="514"/>
      <c r="J62" s="514"/>
      <c r="K62" s="516" t="s">
        <v>218</v>
      </c>
      <c r="L62" s="514"/>
      <c r="M62" s="514"/>
      <c r="N62" s="514"/>
      <c r="O62" s="514"/>
      <c r="P62" s="514"/>
      <c r="Q62" s="514"/>
      <c r="R62" s="484" t="s">
        <v>219</v>
      </c>
      <c r="S62" s="262"/>
    </row>
    <row r="63" spans="1:19" s="265" customFormat="1" x14ac:dyDescent="0.35">
      <c r="A63" s="277" t="s">
        <v>76</v>
      </c>
      <c r="B63" s="287"/>
      <c r="C63" s="288" t="s">
        <v>220</v>
      </c>
      <c r="D63" s="288" t="s">
        <v>217</v>
      </c>
      <c r="E63" s="289"/>
      <c r="F63" s="290"/>
      <c r="G63" s="290"/>
      <c r="H63" s="392"/>
      <c r="I63" s="290"/>
      <c r="J63" s="290"/>
      <c r="K63" s="290"/>
      <c r="L63" s="290"/>
      <c r="M63" s="290"/>
      <c r="N63" s="1159" t="s">
        <v>221</v>
      </c>
      <c r="O63" s="290"/>
      <c r="P63" s="290"/>
      <c r="Q63" s="290"/>
      <c r="R63" s="484"/>
      <c r="S63" s="262"/>
    </row>
    <row r="64" spans="1:19" s="265" customFormat="1" x14ac:dyDescent="0.35">
      <c r="B64" s="266"/>
      <c r="C64" s="2"/>
      <c r="D64" s="2"/>
      <c r="E64" s="426"/>
      <c r="F64" s="2"/>
      <c r="G64" s="2"/>
      <c r="H64" s="2"/>
      <c r="I64" s="2"/>
      <c r="J64" s="2"/>
      <c r="K64" s="2"/>
      <c r="L64" s="2"/>
      <c r="M64" s="2"/>
      <c r="N64" s="2"/>
      <c r="O64" s="2"/>
      <c r="P64" s="2"/>
      <c r="Q64" s="2"/>
      <c r="R64" s="484"/>
      <c r="S64" s="262"/>
    </row>
    <row r="65" spans="1:20" s="265" customFormat="1" x14ac:dyDescent="0.35">
      <c r="B65" s="266"/>
      <c r="C65" s="2"/>
      <c r="D65" s="2"/>
      <c r="E65" s="426"/>
      <c r="F65" s="2"/>
      <c r="G65" s="2"/>
      <c r="H65" s="2"/>
      <c r="I65" s="2"/>
      <c r="J65" s="2"/>
      <c r="K65" s="2"/>
      <c r="L65" s="2"/>
      <c r="M65" s="2"/>
      <c r="N65" s="2"/>
      <c r="O65" s="2"/>
      <c r="P65" s="2"/>
      <c r="Q65" s="2"/>
      <c r="R65" s="484"/>
      <c r="S65" s="262"/>
    </row>
    <row r="66" spans="1:20" x14ac:dyDescent="0.35">
      <c r="C66" s="427"/>
      <c r="D66" s="427"/>
      <c r="E66" s="554"/>
    </row>
    <row r="67" spans="1:20" s="260" customFormat="1" x14ac:dyDescent="0.35">
      <c r="A67" s="256"/>
      <c r="B67" s="257"/>
      <c r="C67" s="427"/>
      <c r="D67" s="427"/>
      <c r="E67" s="554"/>
      <c r="R67" s="1266"/>
      <c r="S67" s="262"/>
      <c r="T67" s="256"/>
    </row>
    <row r="68" spans="1:20" s="260" customFormat="1" x14ac:dyDescent="0.35">
      <c r="A68" s="256"/>
      <c r="B68" s="257"/>
      <c r="C68" s="1145"/>
      <c r="D68" s="427"/>
      <c r="E68" s="554"/>
      <c r="R68" s="1266"/>
      <c r="S68" s="262"/>
      <c r="T68" s="256"/>
    </row>
    <row r="69" spans="1:20" s="260" customFormat="1" x14ac:dyDescent="0.35">
      <c r="A69" s="256"/>
      <c r="B69" s="257"/>
      <c r="C69" s="427"/>
      <c r="D69" s="427"/>
      <c r="E69" s="554"/>
      <c r="R69" s="1266"/>
      <c r="S69" s="262"/>
      <c r="T69" s="256"/>
    </row>
    <row r="70" spans="1:20" s="260" customFormat="1" x14ac:dyDescent="0.35">
      <c r="A70" s="256"/>
      <c r="B70" s="257"/>
      <c r="C70" s="429"/>
      <c r="D70" s="429"/>
      <c r="E70" s="555"/>
      <c r="R70" s="1266"/>
      <c r="S70" s="262"/>
      <c r="T70" s="256"/>
    </row>
    <row r="71" spans="1:20" s="260" customFormat="1" x14ac:dyDescent="0.35">
      <c r="A71" s="256"/>
      <c r="B71" s="257"/>
      <c r="C71" s="429"/>
      <c r="D71" s="429"/>
      <c r="E71" s="556"/>
      <c r="R71" s="1266"/>
      <c r="S71" s="262"/>
      <c r="T71" s="256"/>
    </row>
    <row r="72" spans="1:20" s="260" customFormat="1" x14ac:dyDescent="0.35">
      <c r="A72" s="256"/>
      <c r="B72" s="257"/>
      <c r="C72" s="429"/>
      <c r="D72" s="429"/>
      <c r="E72" s="556"/>
      <c r="R72" s="1266"/>
      <c r="S72" s="262"/>
      <c r="T72" s="256"/>
    </row>
    <row r="73" spans="1:20" s="260" customFormat="1" x14ac:dyDescent="0.35">
      <c r="A73" s="256"/>
      <c r="B73" s="257"/>
      <c r="C73" s="429"/>
      <c r="D73" s="429"/>
      <c r="E73" s="542"/>
      <c r="R73" s="1266"/>
      <c r="S73" s="262"/>
      <c r="T73" s="256"/>
    </row>
  </sheetData>
  <autoFilter ref="A7:R63" xr:uid="{00000000-0009-0000-0000-000003000000}"/>
  <customSheetViews>
    <customSheetView guid="{F60D63BF-56D6-448B-B845-D451B474FE4C}" scale="80" showGridLines="0" showAutoFilter="1" topLeftCell="A10">
      <selection activeCell="I26" sqref="I26"/>
      <pageMargins left="0" right="0" top="0" bottom="0" header="0" footer="0"/>
      <pageSetup paperSize="9" scale="75" orientation="landscape" r:id="rId1"/>
      <autoFilter ref="A7:R62" xr:uid="{1988FA81-8914-4987-8751-7E54F17537D3}"/>
    </customSheetView>
    <customSheetView guid="{47BDBE09-379A-4BDC-A9A0-EAE3F6D9E08F}" scale="80" showPageBreaks="1" showGridLines="0" showAutoFilter="1" topLeftCell="A10">
      <selection activeCell="I26" sqref="I26"/>
      <pageMargins left="0" right="0" top="0" bottom="0" header="0" footer="0"/>
      <pageSetup paperSize="9" scale="75" orientation="landscape" r:id="rId2"/>
      <autoFilter ref="A7:R62" xr:uid="{669E1FA3-549F-47E7-9680-9D229D8821DE}"/>
    </customSheetView>
    <customSheetView guid="{DDBC5355-67D5-4453-9390-133C975A34B2}" scale="80" showPageBreaks="1" showGridLines="0" showAutoFilter="1" topLeftCell="A37">
      <selection activeCell="F26" sqref="F26"/>
      <pageMargins left="0" right="0" top="0" bottom="0" header="0" footer="0"/>
      <pageSetup paperSize="9" scale="75" orientation="landscape" r:id="rId3"/>
      <autoFilter ref="A7:R62" xr:uid="{8CED5620-332E-4E1E-B4D6-B3CCA766674E}"/>
    </customSheetView>
  </customSheetViews>
  <mergeCells count="1">
    <mergeCell ref="F6:Q6"/>
  </mergeCells>
  <pageMargins left="0.70866141732283472" right="0.70866141732283472" top="0.74803149606299213" bottom="0.74803149606299213" header="0.31496062992125984" footer="0.31496062992125984"/>
  <pageSetup paperSize="9" scale="75" orientation="landscape"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3"/>
  <sheetViews>
    <sheetView showGridLines="0" topLeftCell="A25" zoomScale="80" zoomScaleNormal="80" workbookViewId="0">
      <selection activeCell="B35" sqref="B35:BZ55"/>
    </sheetView>
  </sheetViews>
  <sheetFormatPr defaultColWidth="8.81640625" defaultRowHeight="14.5" x14ac:dyDescent="0.35"/>
  <cols>
    <col min="1" max="1" width="1.54296875" style="256" customWidth="1"/>
    <col min="2" max="2" width="6" style="257" customWidth="1"/>
    <col min="3" max="3" width="66.453125" style="258" customWidth="1"/>
    <col min="4" max="4" width="11.453125" style="258" customWidth="1"/>
    <col min="5" max="5" width="5.54296875" style="264" customWidth="1"/>
    <col min="6" max="6" width="5.54296875" style="260" customWidth="1"/>
    <col min="7" max="7" width="8.453125" style="260" customWidth="1"/>
    <col min="8" max="8" width="6" style="260" customWidth="1"/>
    <col min="9" max="9" width="7.453125" style="260" customWidth="1"/>
    <col min="10" max="10" width="11.453125" style="260" customWidth="1"/>
    <col min="11" max="11" width="9.453125" style="260" customWidth="1"/>
    <col min="12" max="17" width="5.54296875" style="260" customWidth="1"/>
    <col min="18" max="18" width="8.81640625" style="346"/>
    <col min="19" max="16384" width="8.81640625" style="256"/>
  </cols>
  <sheetData>
    <row r="1" spans="2:23" ht="15.5" x14ac:dyDescent="0.35">
      <c r="C1" s="263" t="s">
        <v>222</v>
      </c>
      <c r="S1" s="256" t="s">
        <v>223</v>
      </c>
    </row>
    <row r="2" spans="2:23" s="265" customFormat="1" ht="19.399999999999999" customHeight="1" x14ac:dyDescent="0.45">
      <c r="B2" s="266"/>
      <c r="C2" s="267" t="s">
        <v>224</v>
      </c>
      <c r="D2" s="432"/>
      <c r="E2" s="261"/>
      <c r="F2" s="261"/>
      <c r="G2" s="261"/>
      <c r="H2" s="261"/>
      <c r="I2" s="260"/>
      <c r="J2" s="260"/>
      <c r="K2" s="260"/>
      <c r="L2" s="260"/>
      <c r="M2" s="260"/>
      <c r="N2" s="260"/>
      <c r="O2" s="260"/>
      <c r="P2" s="260"/>
      <c r="Q2" s="260"/>
      <c r="R2" s="346"/>
    </row>
    <row r="3" spans="2:23" s="265" customFormat="1" ht="14.5" customHeight="1" x14ac:dyDescent="0.35">
      <c r="B3" s="266"/>
      <c r="C3" s="433" t="s">
        <v>225</v>
      </c>
      <c r="D3" s="261"/>
      <c r="E3" s="261"/>
      <c r="F3" s="261"/>
      <c r="G3" s="261"/>
      <c r="H3" s="261"/>
      <c r="I3" s="260"/>
      <c r="J3" s="260"/>
      <c r="K3" s="260"/>
      <c r="L3" s="260"/>
      <c r="M3" s="260"/>
      <c r="N3" s="260"/>
      <c r="O3" s="260"/>
      <c r="P3" s="260"/>
      <c r="Q3" s="260"/>
      <c r="R3" s="346"/>
    </row>
    <row r="4" spans="2:23" s="265" customFormat="1" ht="14.5" customHeight="1" thickBot="1" x14ac:dyDescent="0.4">
      <c r="B4" s="266"/>
      <c r="C4" s="433">
        <f>+'Bil 1,1 budgetgrupp '!C4</f>
        <v>45351</v>
      </c>
      <c r="D4" s="261"/>
      <c r="E4" s="261"/>
      <c r="F4" s="261"/>
      <c r="G4" s="261"/>
      <c r="H4" s="261"/>
      <c r="I4" s="261"/>
      <c r="J4" s="261"/>
      <c r="K4" s="261"/>
      <c r="L4" s="261"/>
      <c r="M4" s="261"/>
      <c r="N4" s="261"/>
      <c r="O4" s="261"/>
      <c r="P4" s="261"/>
      <c r="Q4" s="261"/>
      <c r="R4" s="346"/>
    </row>
    <row r="5" spans="2:23" s="265" customFormat="1" x14ac:dyDescent="0.35">
      <c r="B5" s="269"/>
      <c r="C5" s="269"/>
      <c r="D5" s="270" t="s">
        <v>58</v>
      </c>
      <c r="E5" s="271"/>
      <c r="F5" s="1396" t="str">
        <f>+C2</f>
        <v>TIDPLAN PROGNOS 2024</v>
      </c>
      <c r="G5" s="1397"/>
      <c r="H5" s="1397"/>
      <c r="I5" s="1397"/>
      <c r="J5" s="1397"/>
      <c r="K5" s="1397"/>
      <c r="L5" s="1397"/>
      <c r="M5" s="1397"/>
      <c r="N5" s="1397"/>
      <c r="O5" s="1397"/>
      <c r="P5" s="1397"/>
      <c r="Q5" s="1398"/>
      <c r="R5" s="346"/>
    </row>
    <row r="6" spans="2:23" s="265" customFormat="1" ht="18" customHeight="1" x14ac:dyDescent="0.35">
      <c r="B6" s="272" t="s">
        <v>60</v>
      </c>
      <c r="C6" s="272" t="s">
        <v>61</v>
      </c>
      <c r="D6" s="273" t="s">
        <v>62</v>
      </c>
      <c r="E6" s="274" t="s">
        <v>63</v>
      </c>
      <c r="F6" s="275" t="s">
        <v>226</v>
      </c>
      <c r="G6" s="275" t="s">
        <v>65</v>
      </c>
      <c r="H6" s="275" t="s">
        <v>66</v>
      </c>
      <c r="I6" s="275" t="s">
        <v>67</v>
      </c>
      <c r="J6" s="275" t="s">
        <v>68</v>
      </c>
      <c r="K6" s="275" t="s">
        <v>69</v>
      </c>
      <c r="L6" s="275" t="s">
        <v>70</v>
      </c>
      <c r="M6" s="275" t="s">
        <v>71</v>
      </c>
      <c r="N6" s="275" t="s">
        <v>72</v>
      </c>
      <c r="O6" s="275" t="s">
        <v>73</v>
      </c>
      <c r="P6" s="275" t="s">
        <v>74</v>
      </c>
      <c r="Q6" s="276" t="s">
        <v>75</v>
      </c>
      <c r="R6" s="346"/>
    </row>
    <row r="7" spans="2:23" s="265" customFormat="1" ht="17.149999999999999" customHeight="1" x14ac:dyDescent="0.35">
      <c r="B7" s="292">
        <v>9</v>
      </c>
      <c r="C7" s="293" t="str">
        <f>+'Bil 1,1 budgetgrupp '!C18</f>
        <v>Uppstartsmöte prognosarbete - Teams</v>
      </c>
      <c r="D7" s="293" t="str">
        <f>+'Bil 1,1 budgetgrupp '!D18</f>
        <v>samtliga</v>
      </c>
      <c r="E7" s="295"/>
      <c r="F7" s="434"/>
      <c r="G7" s="493" t="str">
        <f>+'Bil 1,1 budgetgrupp '!G18</f>
        <v>29/2</v>
      </c>
      <c r="H7" s="435"/>
      <c r="I7" s="434"/>
      <c r="J7" s="434"/>
      <c r="K7" s="434"/>
      <c r="L7" s="434"/>
      <c r="M7" s="434"/>
      <c r="N7" s="434"/>
      <c r="O7" s="434"/>
      <c r="P7" s="436"/>
      <c r="Q7" s="434"/>
      <c r="R7" s="346"/>
    </row>
    <row r="8" spans="2:23" s="265" customFormat="1" ht="17.149999999999999" customHeight="1" x14ac:dyDescent="0.35">
      <c r="B8" s="303">
        <v>12</v>
      </c>
      <c r="C8" s="438" t="str">
        <f>+'Bil 1,1 budgetgrupp '!C19</f>
        <v>Deadline registrering tjänsteplanering i Retendo för prognos EKO</v>
      </c>
      <c r="D8" s="439"/>
      <c r="E8" s="306"/>
      <c r="F8" s="440"/>
      <c r="G8" s="440"/>
      <c r="H8" s="493" t="str">
        <f>+'Bil 1,1 budgetgrupp '!H19</f>
        <v>19/3</v>
      </c>
      <c r="I8" s="434"/>
      <c r="J8" s="434"/>
      <c r="K8" s="434"/>
      <c r="L8" s="434"/>
      <c r="M8" s="437"/>
      <c r="N8" s="434"/>
      <c r="O8" s="437"/>
      <c r="P8" s="436"/>
      <c r="Q8" s="434"/>
      <c r="R8" s="346"/>
    </row>
    <row r="9" spans="2:23" s="265" customFormat="1" ht="17.149999999999999" customHeight="1" x14ac:dyDescent="0.35">
      <c r="B9" s="308">
        <v>12</v>
      </c>
      <c r="C9" s="438" t="str">
        <f>+'Bil 1,1 budgetgrupp '!C20</f>
        <v xml:space="preserve">Deadline registrering intäkter i Stina för prognos EKO </v>
      </c>
      <c r="D9" s="441"/>
      <c r="E9" s="310"/>
      <c r="F9" s="442"/>
      <c r="G9" s="442"/>
      <c r="H9" s="435" t="str">
        <f>+'Bil 1,1 budgetgrupp '!H20</f>
        <v>27/3</v>
      </c>
      <c r="I9" s="442"/>
      <c r="J9" s="442"/>
      <c r="K9" s="442"/>
      <c r="L9" s="442"/>
      <c r="M9" s="443"/>
      <c r="N9" s="442"/>
      <c r="O9" s="443" t="s">
        <v>116</v>
      </c>
      <c r="P9" s="444"/>
      <c r="Q9" s="442"/>
      <c r="R9" s="346"/>
    </row>
    <row r="10" spans="2:23" s="277" customFormat="1" ht="26.15" customHeight="1" x14ac:dyDescent="0.35">
      <c r="B10" s="314">
        <v>13</v>
      </c>
      <c r="C10" s="438" t="str">
        <f>+'Bil 1,1 budgetgrupp '!C21</f>
        <v>Sista dag för att rega utlånad personal i Hypergene SAMTLIGA AVD. Endast överenskomna utlån efter detta</v>
      </c>
      <c r="D10" s="438" t="str">
        <f>+'Bil 1,1 budgetgrupp '!D21</f>
        <v>samtliga avd/inst</v>
      </c>
      <c r="E10" s="438"/>
      <c r="F10" s="438"/>
      <c r="G10" s="438"/>
      <c r="H10" s="494" t="str">
        <f>+'Bil 1,1 budgetgrupp '!H21</f>
        <v>25/3</v>
      </c>
      <c r="I10" s="438"/>
      <c r="J10" s="445"/>
      <c r="K10" s="445"/>
      <c r="L10" s="445"/>
      <c r="M10" s="446"/>
      <c r="N10" s="445"/>
      <c r="O10" s="446"/>
      <c r="P10" s="445"/>
      <c r="Q10" s="447"/>
      <c r="R10" s="988"/>
      <c r="S10" s="265"/>
      <c r="T10" s="265"/>
      <c r="U10" s="265"/>
      <c r="V10" s="265"/>
      <c r="W10" s="265"/>
    </row>
    <row r="11" spans="2:23" s="277" customFormat="1" ht="26.15" customHeight="1" x14ac:dyDescent="0.35">
      <c r="B11" s="323">
        <v>13</v>
      </c>
      <c r="C11" s="438" t="str">
        <f>+'Bil 1,1 budgetgrupp '!C22</f>
        <v>Avstämning ut- och in-lån</v>
      </c>
      <c r="D11" s="438" t="str">
        <f>+'Bil 1,1 budgetgrupp '!D22</f>
        <v>samtliga avd/inst</v>
      </c>
      <c r="E11" s="438"/>
      <c r="F11" s="438"/>
      <c r="G11" s="438"/>
      <c r="H11" s="494" t="str">
        <f>+'Bil 1,1 budgetgrupp '!H22</f>
        <v>27/3</v>
      </c>
      <c r="I11" s="438"/>
      <c r="J11" s="445"/>
      <c r="K11" s="445"/>
      <c r="L11" s="445"/>
      <c r="M11" s="446"/>
      <c r="N11" s="445"/>
      <c r="O11" s="446"/>
      <c r="P11" s="445"/>
      <c r="Q11" s="445"/>
      <c r="R11" s="346"/>
      <c r="S11" s="265"/>
      <c r="T11" s="265"/>
      <c r="U11" s="265"/>
      <c r="V11" s="265"/>
      <c r="W11" s="265"/>
    </row>
    <row r="12" spans="2:23" s="265" customFormat="1" x14ac:dyDescent="0.35">
      <c r="B12" s="448" t="s">
        <v>122</v>
      </c>
      <c r="C12" s="449" t="str">
        <f>+'Bil 1,1 budgetgrupp '!C24</f>
        <v xml:space="preserve">Skärtorsdag - annandag påsk </v>
      </c>
      <c r="D12" s="449"/>
      <c r="E12" s="449"/>
      <c r="F12" s="449"/>
      <c r="G12" s="449"/>
      <c r="H12" s="449"/>
      <c r="I12" s="449" t="str">
        <f>+'Bil 1,1 budgetgrupp '!I24</f>
        <v>29/3-1/4</v>
      </c>
      <c r="J12" s="450"/>
      <c r="K12" s="450"/>
      <c r="L12" s="450"/>
      <c r="M12" s="451"/>
      <c r="N12" s="450"/>
      <c r="O12" s="451"/>
      <c r="P12" s="450"/>
      <c r="Q12" s="452"/>
      <c r="R12" s="346"/>
    </row>
    <row r="13" spans="2:23" s="265" customFormat="1" x14ac:dyDescent="0.35">
      <c r="B13" s="453">
        <v>14</v>
      </c>
      <c r="C13" s="449" t="str">
        <f>+'Bil 1,1 budgetgrupp '!C25</f>
        <v>Skolor påsklov</v>
      </c>
      <c r="D13" s="449"/>
      <c r="E13" s="449"/>
      <c r="F13" s="449"/>
      <c r="G13" s="449"/>
      <c r="H13" s="449"/>
      <c r="I13" s="449" t="str">
        <f>+'Bil 1,1 budgetgrupp '!I25</f>
        <v>2-5/4</v>
      </c>
      <c r="J13" s="454"/>
      <c r="K13" s="454"/>
      <c r="L13" s="454"/>
      <c r="M13" s="454"/>
      <c r="N13" s="454"/>
      <c r="O13" s="454"/>
      <c r="P13" s="454"/>
      <c r="Q13" s="454"/>
      <c r="R13" s="346"/>
    </row>
    <row r="14" spans="2:23" s="277" customFormat="1" x14ac:dyDescent="0.35">
      <c r="B14" s="502">
        <f>+'Bil 1,1 budgetgrupp '!B29</f>
        <v>16</v>
      </c>
      <c r="C14" s="502" t="str">
        <f>+'Bil 1,1 budgetgrupp '!C29</f>
        <v>NMT intern avstämning inom fakultet</v>
      </c>
      <c r="D14" s="502" t="str">
        <f>+'Bil 1,1 budgetgrupp '!D29</f>
        <v>NMT</v>
      </c>
      <c r="E14" s="500"/>
      <c r="F14" s="500"/>
      <c r="G14" s="500"/>
      <c r="H14" s="500"/>
      <c r="I14" s="502" t="str">
        <f>+'Bil 1,1 budgetgrupp '!I29</f>
        <v>19/4</v>
      </c>
      <c r="J14" s="501"/>
      <c r="K14" s="501"/>
      <c r="L14" s="501"/>
      <c r="M14" s="501"/>
      <c r="N14" s="501"/>
      <c r="O14" s="501"/>
      <c r="P14" s="501"/>
      <c r="Q14" s="501"/>
      <c r="R14" s="282"/>
    </row>
    <row r="15" spans="2:23" s="265" customFormat="1" ht="27" customHeight="1" x14ac:dyDescent="0.35">
      <c r="B15" s="355">
        <f>+'Bil 1,1 budgetgrupp '!B30</f>
        <v>16</v>
      </c>
      <c r="C15" s="315" t="str">
        <f>+'Bil 1,1 budgetgrupp '!C30</f>
        <v>Samtliga avdelningar/Institutioner klarmarkerade av avdelningschef/prefekt samt sidoordnad spec kommunavtal</v>
      </c>
      <c r="D15" s="315" t="str">
        <f>+'Bil 1,1 budgetgrupp '!D30</f>
        <v>samtliga</v>
      </c>
      <c r="E15" s="494"/>
      <c r="F15" s="449"/>
      <c r="G15" s="449"/>
      <c r="H15" s="449"/>
      <c r="I15" s="494" t="str">
        <f>+'Bil 1,1 budgetgrupp '!I30</f>
        <v>24/4</v>
      </c>
      <c r="J15" s="434"/>
      <c r="K15" s="434"/>
      <c r="L15" s="434"/>
      <c r="M15" s="437"/>
      <c r="N15" s="434"/>
      <c r="O15" s="437"/>
      <c r="P15" s="436"/>
      <c r="Q15" s="434"/>
      <c r="R15" s="346"/>
    </row>
    <row r="16" spans="2:23" s="265" customFormat="1" ht="24" x14ac:dyDescent="0.35">
      <c r="B16" s="355">
        <v>17</v>
      </c>
      <c r="C16" s="288" t="str">
        <f>+'Bil 1,1 budgetgrupp '!C34</f>
        <v>Kommentarer prognos enligt anvisningar,avdelningar</v>
      </c>
      <c r="D16" s="356" t="str">
        <f>+'Bil 1,1 budgetgrupp '!D34</f>
        <v>samtliga avd ekonomer</v>
      </c>
      <c r="E16" s="288"/>
      <c r="F16" s="288"/>
      <c r="G16" s="288"/>
      <c r="H16" s="288"/>
      <c r="I16" s="288" t="str">
        <f>+'Bil 1,1 budgetgrupp '!I34</f>
        <v>v18-19</v>
      </c>
      <c r="J16" s="288"/>
      <c r="K16" s="455"/>
      <c r="L16" s="455"/>
      <c r="M16" s="456"/>
      <c r="N16" s="455"/>
      <c r="O16" s="456"/>
      <c r="P16" s="455"/>
      <c r="Q16" s="455"/>
      <c r="R16" s="346"/>
    </row>
    <row r="17" spans="2:18" s="265" customFormat="1" x14ac:dyDescent="0.35">
      <c r="B17" s="287" t="s">
        <v>227</v>
      </c>
      <c r="C17" s="288" t="str">
        <f>+'Bil 1,1 budgetgrupp '!C38</f>
        <v xml:space="preserve">Förberedelse dialogmaterial avd o fak tot och univ gem stöd tot </v>
      </c>
      <c r="D17" s="288" t="str">
        <f>+'Bil 1,1 budgetgrupp '!D38</f>
        <v>samtliga</v>
      </c>
      <c r="E17" s="288"/>
      <c r="F17" s="288"/>
      <c r="G17" s="288"/>
      <c r="H17" s="288"/>
      <c r="I17" s="288"/>
      <c r="J17" s="288" t="str">
        <f>+'Bil 1,1 budgetgrupp '!J38</f>
        <v>v17-19</v>
      </c>
      <c r="K17" s="455"/>
      <c r="L17" s="455"/>
      <c r="M17" s="457"/>
      <c r="N17" s="455"/>
      <c r="O17" s="457"/>
      <c r="P17" s="458"/>
      <c r="Q17" s="455"/>
      <c r="R17" s="346"/>
    </row>
    <row r="18" spans="2:18" s="265" customFormat="1" ht="18.649999999999999" customHeight="1" x14ac:dyDescent="0.35">
      <c r="B18" s="387" t="s">
        <v>228</v>
      </c>
      <c r="C18" s="388" t="str">
        <f>+'Bil 1,1 budgetgrupp '!C41</f>
        <v>Verksamhetsdialoger NMT</v>
      </c>
      <c r="D18" s="388" t="str">
        <f>+'Bil 1,1 budgetgrupp '!D41</f>
        <v>NMT</v>
      </c>
      <c r="E18" s="388"/>
      <c r="F18" s="388"/>
      <c r="G18" s="388"/>
      <c r="H18" s="388"/>
      <c r="I18" s="388"/>
      <c r="J18" s="388" t="str">
        <f>+'Bil 1,1 budgetgrupp '!J41</f>
        <v>3-8/5</v>
      </c>
      <c r="K18" s="388"/>
      <c r="L18" s="388"/>
      <c r="M18" s="388"/>
      <c r="N18" s="388"/>
      <c r="O18" s="388"/>
      <c r="P18" s="388"/>
      <c r="Q18" s="388"/>
      <c r="R18" s="262"/>
    </row>
    <row r="19" spans="2:18" s="265" customFormat="1" ht="18.649999999999999" customHeight="1" x14ac:dyDescent="0.35">
      <c r="B19" s="387"/>
      <c r="C19" s="388" t="str">
        <f>+'Bil 1,1 budgetgrupp '!C42</f>
        <v>Verksamhetsdialoger HUV</v>
      </c>
      <c r="D19" s="388" t="str">
        <f>+'Bil 1,1 budgetgrupp '!D42</f>
        <v>HUV</v>
      </c>
      <c r="E19" s="388"/>
      <c r="F19" s="388"/>
      <c r="G19" s="388"/>
      <c r="H19" s="388"/>
      <c r="I19" s="388"/>
      <c r="J19" s="388" t="str">
        <f>+'Bil 1,1 budgetgrupp '!J42</f>
        <v>13-15/5</v>
      </c>
      <c r="K19" s="388"/>
      <c r="L19" s="388"/>
      <c r="M19" s="388"/>
      <c r="N19" s="388"/>
      <c r="O19" s="388"/>
      <c r="P19" s="388"/>
      <c r="Q19" s="388"/>
      <c r="R19" s="262"/>
    </row>
    <row r="20" spans="2:18" s="265" customFormat="1" ht="18.649999999999999" customHeight="1" x14ac:dyDescent="0.35">
      <c r="B20" s="387"/>
      <c r="C20" s="388" t="str">
        <f>+'Bil 1,1 budgetgrupp '!C43</f>
        <v>Verksamhetsdialoger FÖRV (exkl ekonomi)</v>
      </c>
      <c r="D20" s="388" t="str">
        <f>+'Bil 1,1 budgetgrupp '!D43</f>
        <v>FÖRV</v>
      </c>
      <c r="E20" s="388"/>
      <c r="F20" s="388"/>
      <c r="G20" s="388"/>
      <c r="H20" s="388"/>
      <c r="I20" s="388"/>
      <c r="J20" s="388" t="str">
        <f>+'Bil 1,1 budgetgrupp '!J43</f>
        <v>v18-19?</v>
      </c>
      <c r="K20" s="388"/>
      <c r="L20" s="388"/>
      <c r="M20" s="388"/>
      <c r="N20" s="388"/>
      <c r="O20" s="388"/>
      <c r="P20" s="388"/>
      <c r="Q20" s="388"/>
      <c r="R20" s="262"/>
    </row>
    <row r="21" spans="2:18" s="265" customFormat="1" ht="24" x14ac:dyDescent="0.35">
      <c r="B21" s="287">
        <v>21</v>
      </c>
      <c r="C21" s="288" t="str">
        <f>+'Bil 1,1 budgetgrupp '!C44</f>
        <v>Ev justeringar avd-/inst-prognoser efter dialoger- sker löpande efter dialog</v>
      </c>
      <c r="D21" s="356" t="str">
        <f>+'Bil 1,1 budgetgrupp '!D44</f>
        <v>aktuella avd, inst</v>
      </c>
      <c r="E21" s="486"/>
      <c r="F21" s="288"/>
      <c r="G21" s="288"/>
      <c r="H21" s="288"/>
      <c r="I21" s="288"/>
      <c r="J21" s="288" t="str">
        <f>+'Bil 1,1 budgetgrupp '!J44</f>
        <v>15/5</v>
      </c>
      <c r="K21" s="455"/>
      <c r="L21" s="459"/>
      <c r="M21" s="459"/>
      <c r="N21" s="459"/>
      <c r="O21" s="459"/>
      <c r="P21" s="459"/>
      <c r="Q21" s="459"/>
      <c r="R21" s="346"/>
    </row>
    <row r="22" spans="2:18" s="265" customFormat="1" ht="24" x14ac:dyDescent="0.35">
      <c r="B22" s="412"/>
      <c r="C22" s="288" t="str">
        <f>+'Bil 1,1 budgetgrupp '!C45</f>
        <v>Ev justeringar totalnivåer efter dialoger</v>
      </c>
      <c r="D22" s="356" t="str">
        <f>+'Bil 1,1 budgetgrupp '!D45</f>
        <v>Pia, Eva S, Tobias K</v>
      </c>
      <c r="E22" s="288"/>
      <c r="F22" s="288"/>
      <c r="G22" s="288"/>
      <c r="H22" s="288"/>
      <c r="I22" s="288"/>
      <c r="J22" s="288" t="str">
        <f>+'Bil 1,1 budgetgrupp '!J45</f>
        <v>16/5</v>
      </c>
      <c r="K22" s="461"/>
      <c r="L22" s="440"/>
      <c r="M22" s="440"/>
      <c r="N22" s="440"/>
      <c r="O22" s="440"/>
      <c r="P22" s="440"/>
      <c r="Q22" s="440"/>
      <c r="R22" s="346"/>
    </row>
    <row r="23" spans="2:18" s="265" customFormat="1" ht="43.4" customHeight="1" x14ac:dyDescent="0.35">
      <c r="B23" s="399"/>
      <c r="C23" s="400" t="str">
        <f>+'Bil 1,1 budgetgrupp '!C49</f>
        <v>Prognos per totalt fakultet/centralt stöd klarmarkerade i Hypergene av fak/förv-ekonom</v>
      </c>
      <c r="D23" s="400" t="str">
        <f>+'Bil 1,1 budgetgrupp '!D49</f>
        <v>Pia, Eva S, Tobias K</v>
      </c>
      <c r="E23" s="400"/>
      <c r="F23" s="400"/>
      <c r="G23" s="400"/>
      <c r="H23" s="400"/>
      <c r="I23" s="400"/>
      <c r="J23" s="495" t="str">
        <f>+'Bil 1,1 budgetgrupp '!J49</f>
        <v>v23-24</v>
      </c>
      <c r="K23" s="462"/>
      <c r="L23" s="445"/>
      <c r="M23" s="463"/>
      <c r="N23" s="445"/>
      <c r="O23" s="463"/>
      <c r="P23" s="464"/>
      <c r="Q23" s="445"/>
      <c r="R23" s="346"/>
    </row>
    <row r="24" spans="2:18" s="265" customFormat="1" ht="27.65" customHeight="1" x14ac:dyDescent="0.35">
      <c r="B24" s="399"/>
      <c r="C24" s="400" t="str">
        <f>+'Bil 1,1 budgetgrupp '!C50</f>
        <v>Prognos per fakultet/centralt stöd klarmarkerade i Hypergene av dekan/chef</v>
      </c>
      <c r="D24" s="400" t="str">
        <f>+'Bil 1,1 budgetgrupp '!D50</f>
        <v>chefer totalnivåer</v>
      </c>
      <c r="E24" s="400"/>
      <c r="F24" s="400"/>
      <c r="G24" s="400"/>
      <c r="H24" s="400"/>
      <c r="I24" s="400"/>
      <c r="J24" s="495" t="str">
        <f>+'Bil 1,1 budgetgrupp '!J50</f>
        <v>v 23-24</v>
      </c>
      <c r="K24" s="462"/>
      <c r="L24" s="462"/>
      <c r="M24" s="462"/>
      <c r="N24" s="462"/>
      <c r="O24" s="462"/>
      <c r="P24" s="465"/>
      <c r="Q24" s="447"/>
      <c r="R24" s="346"/>
    </row>
    <row r="25" spans="2:18" s="265" customFormat="1" ht="39" customHeight="1" x14ac:dyDescent="0.35">
      <c r="B25" s="399">
        <v>21</v>
      </c>
      <c r="C25" s="400" t="str">
        <f>+'Bil 1,1 budgetgrupp '!C51</f>
        <v>Kommentarer prognos, totalnivåer fak, univ gem stöd  enligt anvisningar</v>
      </c>
      <c r="D25" s="400" t="str">
        <f>+'Bil 1,1 budgetgrupp '!D51</f>
        <v>Pia, Eva S, Tobias K</v>
      </c>
      <c r="E25" s="400"/>
      <c r="F25" s="400"/>
      <c r="G25" s="400"/>
      <c r="H25" s="400"/>
      <c r="I25" s="400"/>
      <c r="J25" s="400" t="str">
        <f>+'Bil 1,1 budgetgrupp '!J51</f>
        <v>v 21-22</v>
      </c>
      <c r="K25" s="466"/>
      <c r="L25" s="466"/>
      <c r="M25" s="466"/>
      <c r="N25" s="466"/>
      <c r="O25" s="466"/>
      <c r="P25" s="467"/>
      <c r="Q25" s="468"/>
      <c r="R25" s="346"/>
    </row>
    <row r="26" spans="2:18" s="265" customFormat="1" x14ac:dyDescent="0.35">
      <c r="B26" s="416">
        <v>22</v>
      </c>
      <c r="C26" s="417" t="str">
        <f>+'Bil 1,1 budgetgrupp '!C55</f>
        <v>Sammanställning material till rektorsdialog</v>
      </c>
      <c r="D26" s="417" t="str">
        <f>+'Bil 1,1 budgetgrupp '!D55</f>
        <v xml:space="preserve">samtliga </v>
      </c>
      <c r="E26" s="417"/>
      <c r="F26" s="417"/>
      <c r="G26" s="417"/>
      <c r="H26" s="417"/>
      <c r="I26" s="417"/>
      <c r="J26" s="417" t="str">
        <f>+'Bil 1,1 budgetgrupp '!J55</f>
        <v>v21-22</v>
      </c>
      <c r="K26" s="462"/>
      <c r="L26" s="462"/>
      <c r="M26" s="462"/>
      <c r="N26" s="462"/>
      <c r="O26" s="462"/>
      <c r="P26" s="465"/>
      <c r="Q26" s="447"/>
      <c r="R26" s="346"/>
    </row>
    <row r="27" spans="2:18" s="265" customFormat="1" ht="46.4" customHeight="1" x14ac:dyDescent="0.35">
      <c r="B27" s="416">
        <v>23</v>
      </c>
      <c r="C27" s="419" t="str">
        <f>+'Bil 1,1 budgetgrupp '!C56</f>
        <v>Rektorsdialoger Miun tot, HUV, NMT. FÖRV</v>
      </c>
      <c r="D27" s="405" t="str">
        <f>+'Bil 1,1 budgetgrupp '!D56</f>
        <v>samtliga på totalnivå</v>
      </c>
      <c r="E27" s="419"/>
      <c r="F27" s="419"/>
      <c r="G27" s="419"/>
      <c r="H27" s="419"/>
      <c r="I27" s="419"/>
      <c r="J27" s="403" t="str">
        <f>+'Bil 1,1 budgetgrupp '!J56</f>
        <v>v 22-23</v>
      </c>
      <c r="K27" s="402" t="str">
        <f>+'Bil 1,1 budgetgrupp '!K56</f>
        <v>v 22-23</v>
      </c>
      <c r="L27" s="462"/>
      <c r="M27" s="462"/>
      <c r="N27" s="462"/>
      <c r="O27" s="462"/>
      <c r="P27" s="465"/>
      <c r="Q27" s="447"/>
      <c r="R27" s="346"/>
    </row>
    <row r="28" spans="2:18" s="265" customFormat="1" x14ac:dyDescent="0.35">
      <c r="B28" s="416"/>
      <c r="C28" s="419"/>
      <c r="D28" s="470"/>
      <c r="E28" s="389"/>
      <c r="F28" s="462"/>
      <c r="G28" s="447"/>
      <c r="H28" s="460"/>
      <c r="I28" s="447"/>
      <c r="J28" s="469"/>
      <c r="K28" s="469"/>
      <c r="L28" s="462"/>
      <c r="M28" s="462"/>
      <c r="N28" s="462"/>
      <c r="O28" s="462"/>
      <c r="P28" s="465"/>
      <c r="Q28" s="447"/>
      <c r="R28" s="346"/>
    </row>
    <row r="29" spans="2:18" s="383" customFormat="1" ht="22.4" customHeight="1" x14ac:dyDescent="0.35">
      <c r="B29" s="349">
        <v>22</v>
      </c>
      <c r="C29" s="487" t="str">
        <f>+'Bil 1,1 budgetgrupp '!C57</f>
        <v>Ev. slutjusterade prognoser avd/inst - sker löpande efter rektorsdialog</v>
      </c>
      <c r="D29" s="487" t="str">
        <f>+'Bil 1,1 budgetgrupp '!D57</f>
        <v>aktuella avd/inst</v>
      </c>
      <c r="E29" s="487"/>
      <c r="F29" s="487"/>
      <c r="G29" s="487"/>
      <c r="H29" s="487"/>
      <c r="I29" s="487"/>
      <c r="J29" s="487"/>
      <c r="K29" s="487" t="str">
        <f>+'Bil 1,1 budgetgrupp '!K57</f>
        <v>XX/6</v>
      </c>
      <c r="L29" s="488"/>
      <c r="M29" s="488"/>
      <c r="N29" s="488"/>
      <c r="O29" s="488"/>
      <c r="P29" s="488"/>
      <c r="Q29" s="489"/>
      <c r="R29" s="476" t="s">
        <v>229</v>
      </c>
    </row>
    <row r="30" spans="2:18" s="383" customFormat="1" ht="26.25" customHeight="1" x14ac:dyDescent="0.35">
      <c r="B30" s="420">
        <v>22</v>
      </c>
      <c r="C30" s="487" t="str">
        <f>+'Bil 1,1 budgetgrupp '!C58</f>
        <v>Ev. slutjusterade prognoser total fakulteter samt univ gem stödverksamhet- ef rektorsdialog</v>
      </c>
      <c r="D30" s="487" t="str">
        <f>+'Bil 1,1 budgetgrupp '!D58</f>
        <v>Pia, EvaS, Tobias K</v>
      </c>
      <c r="E30" s="487"/>
      <c r="F30" s="487"/>
      <c r="G30" s="487"/>
      <c r="H30" s="487"/>
      <c r="I30" s="487"/>
      <c r="J30" s="487"/>
      <c r="K30" s="487" t="str">
        <f>+'Bil 1,1 budgetgrupp '!K58</f>
        <v>XX/6</v>
      </c>
      <c r="L30" s="475"/>
      <c r="M30" s="475"/>
      <c r="N30" s="475"/>
      <c r="O30" s="475"/>
      <c r="P30" s="475"/>
      <c r="Q30" s="475"/>
      <c r="R30" s="476" t="s">
        <v>229</v>
      </c>
    </row>
    <row r="31" spans="2:18" s="265" customFormat="1" x14ac:dyDescent="0.35">
      <c r="B31" s="287"/>
      <c r="C31" s="388"/>
      <c r="D31" s="290"/>
      <c r="E31" s="389"/>
      <c r="F31" s="473"/>
      <c r="G31" s="473"/>
      <c r="H31" s="472"/>
      <c r="I31" s="471"/>
      <c r="J31" s="471"/>
      <c r="K31" s="469"/>
      <c r="L31" s="471"/>
      <c r="M31" s="471"/>
      <c r="N31" s="471"/>
      <c r="O31" s="471"/>
      <c r="P31" s="471"/>
      <c r="Q31" s="471"/>
      <c r="R31" s="346"/>
    </row>
    <row r="32" spans="2:18" s="383" customFormat="1" x14ac:dyDescent="0.35">
      <c r="B32" s="362"/>
      <c r="C32" s="474" t="str">
        <f>+'Bil 1,1 budgetgrupp '!C62</f>
        <v>Ev. ULG prognos kv 1 mot budget för året</v>
      </c>
      <c r="D32" s="474" t="str">
        <f>+'Bil 1,1 budgetgrupp '!D62</f>
        <v>EKO chef</v>
      </c>
      <c r="E32" s="474"/>
      <c r="F32" s="474"/>
      <c r="G32" s="474"/>
      <c r="H32" s="474"/>
      <c r="I32" s="474"/>
      <c r="J32" s="474"/>
      <c r="K32" s="474" t="str">
        <f>+'Bil 1,1 budgetgrupp '!K62</f>
        <v>juni</v>
      </c>
      <c r="L32" s="475"/>
      <c r="M32" s="475"/>
      <c r="N32" s="475"/>
      <c r="O32" s="475"/>
      <c r="P32" s="475"/>
      <c r="Q32" s="475"/>
      <c r="R32" s="476"/>
    </row>
    <row r="33" spans="1:18" s="265" customFormat="1" x14ac:dyDescent="0.35">
      <c r="B33" s="287"/>
      <c r="C33" s="388" t="str">
        <f>+'Bil 1,1 budgetgrupp '!C63</f>
        <v xml:space="preserve">US delårsrapport inkl prognos kv 1  </v>
      </c>
      <c r="D33" s="388" t="str">
        <f>+'Bil 1,1 budgetgrupp '!D63</f>
        <v>EKO chef</v>
      </c>
      <c r="E33" s="388"/>
      <c r="F33" s="388"/>
      <c r="G33" s="388"/>
      <c r="H33" s="388"/>
      <c r="I33" s="388"/>
      <c r="J33" s="388"/>
      <c r="K33" s="388"/>
      <c r="L33" s="388"/>
      <c r="M33" s="388"/>
      <c r="N33" s="388" t="str">
        <f>+'Bil 1,1 budgetgrupp '!N63</f>
        <v>25/9</v>
      </c>
      <c r="O33" s="471"/>
      <c r="P33" s="471"/>
      <c r="Q33" s="471"/>
      <c r="R33" s="346"/>
    </row>
    <row r="34" spans="1:18" s="265" customFormat="1" x14ac:dyDescent="0.35">
      <c r="B34" s="266"/>
      <c r="C34" s="2"/>
      <c r="D34" s="2"/>
      <c r="E34" s="426"/>
      <c r="F34" s="2"/>
      <c r="G34" s="2"/>
      <c r="H34" s="2"/>
      <c r="I34" s="2"/>
      <c r="J34" s="2"/>
      <c r="K34" s="2"/>
      <c r="L34" s="2"/>
      <c r="M34" s="2"/>
      <c r="N34" s="2"/>
      <c r="O34" s="2"/>
      <c r="P34" s="2"/>
      <c r="Q34" s="2"/>
      <c r="R34" s="346"/>
    </row>
    <row r="35" spans="1:18" s="265" customFormat="1" x14ac:dyDescent="0.35">
      <c r="B35" s="266"/>
      <c r="C35" s="2"/>
      <c r="D35" s="2"/>
      <c r="E35" s="426"/>
      <c r="F35" s="2"/>
      <c r="G35" s="2"/>
      <c r="H35" s="2"/>
      <c r="I35" s="2"/>
      <c r="J35" s="2"/>
      <c r="K35" s="2"/>
      <c r="L35" s="2"/>
      <c r="M35" s="2"/>
      <c r="N35" s="2"/>
      <c r="O35" s="2"/>
      <c r="P35" s="2"/>
      <c r="Q35" s="2"/>
      <c r="R35" s="346"/>
    </row>
    <row r="36" spans="1:18" x14ac:dyDescent="0.35">
      <c r="C36" s="1145"/>
      <c r="D36" s="427"/>
      <c r="E36" s="428"/>
    </row>
    <row r="37" spans="1:18" s="260" customFormat="1" x14ac:dyDescent="0.35">
      <c r="A37" s="256"/>
      <c r="B37" s="257"/>
      <c r="C37" s="427"/>
      <c r="D37" s="427"/>
      <c r="E37" s="428"/>
      <c r="R37" s="346"/>
    </row>
    <row r="38" spans="1:18" s="260" customFormat="1" x14ac:dyDescent="0.35">
      <c r="A38" s="256"/>
      <c r="B38" s="257"/>
      <c r="C38" s="427"/>
      <c r="D38" s="427"/>
      <c r="E38" s="428"/>
      <c r="R38" s="346"/>
    </row>
    <row r="39" spans="1:18" s="260" customFormat="1" x14ac:dyDescent="0.35">
      <c r="A39" s="256"/>
      <c r="B39" s="257"/>
      <c r="C39" s="427"/>
      <c r="D39" s="427"/>
      <c r="E39" s="428"/>
      <c r="R39" s="346"/>
    </row>
    <row r="40" spans="1:18" s="260" customFormat="1" x14ac:dyDescent="0.35">
      <c r="A40" s="256"/>
      <c r="B40" s="257"/>
      <c r="C40" s="429"/>
      <c r="D40" s="429"/>
      <c r="E40" s="430"/>
      <c r="R40" s="346"/>
    </row>
    <row r="41" spans="1:18" s="260" customFormat="1" x14ac:dyDescent="0.35">
      <c r="A41" s="256"/>
      <c r="B41" s="257"/>
      <c r="C41" s="429"/>
      <c r="D41" s="429"/>
      <c r="E41" s="431"/>
      <c r="R41" s="346"/>
    </row>
    <row r="42" spans="1:18" s="260" customFormat="1" x14ac:dyDescent="0.35">
      <c r="A42" s="256"/>
      <c r="B42" s="257"/>
      <c r="C42" s="429"/>
      <c r="D42" s="429"/>
      <c r="E42" s="431"/>
      <c r="R42" s="346"/>
    </row>
    <row r="43" spans="1:18" s="260" customFormat="1" x14ac:dyDescent="0.35">
      <c r="A43" s="256"/>
      <c r="B43" s="257"/>
      <c r="C43" s="429"/>
      <c r="D43" s="429"/>
      <c r="E43" s="264"/>
      <c r="R43" s="346"/>
    </row>
  </sheetData>
  <customSheetViews>
    <customSheetView guid="{F60D63BF-56D6-448B-B845-D451B474FE4C}" scale="60" showGridLines="0">
      <selection activeCell="C14" sqref="C14:Q14"/>
      <pageMargins left="0" right="0" top="0" bottom="0" header="0" footer="0"/>
      <pageSetup paperSize="9" scale="55" orientation="landscape" r:id="rId1"/>
    </customSheetView>
    <customSheetView guid="{47BDBE09-379A-4BDC-A9A0-EAE3F6D9E08F}" scale="60" showPageBreaks="1" showGridLines="0">
      <selection activeCell="C14" sqref="C14:Q14"/>
      <pageMargins left="0" right="0" top="0" bottom="0" header="0" footer="0"/>
      <pageSetup paperSize="9" scale="55" orientation="landscape" r:id="rId2"/>
    </customSheetView>
    <customSheetView guid="{DDBC5355-67D5-4453-9390-133C975A34B2}" scale="60" showPageBreaks="1" showGridLines="0">
      <selection activeCell="F26" sqref="F26"/>
      <pageMargins left="0" right="0" top="0" bottom="0" header="0" footer="0"/>
      <pageSetup paperSize="9" scale="55" orientation="landscape" r:id="rId3"/>
    </customSheetView>
  </customSheetViews>
  <mergeCells count="1">
    <mergeCell ref="F5:Q5"/>
  </mergeCells>
  <pageMargins left="0.70866141732283472" right="0.70866141732283472" top="0.74803149606299213" bottom="0.74803149606299213" header="0.31496062992125984" footer="0.31496062992125984"/>
  <pageSetup paperSize="9" scale="55" orientation="landscape"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0A257-237E-49AB-8494-D45B2DB27AB8}">
  <sheetPr>
    <tabColor theme="9" tint="0.79998168889431442"/>
    <pageSetUpPr fitToPage="1"/>
  </sheetPr>
  <dimension ref="B1:F28"/>
  <sheetViews>
    <sheetView zoomScaleNormal="100" workbookViewId="0">
      <selection activeCell="E25" sqref="E25"/>
    </sheetView>
  </sheetViews>
  <sheetFormatPr defaultColWidth="9.1796875" defaultRowHeight="15.5" x14ac:dyDescent="0.35"/>
  <cols>
    <col min="1" max="1" width="2.453125" style="19" customWidth="1"/>
    <col min="2" max="2" width="2.54296875" style="16" customWidth="1"/>
    <col min="3" max="3" width="66.81640625" style="16" customWidth="1"/>
    <col min="4" max="4" width="10" style="16" customWidth="1"/>
    <col min="5" max="5" width="35.26953125" style="19" customWidth="1"/>
    <col min="6" max="6" width="9.1796875" style="1225"/>
    <col min="7" max="16384" width="9.1796875" style="19"/>
  </cols>
  <sheetData>
    <row r="1" spans="2:6" x14ac:dyDescent="0.35">
      <c r="B1" s="15" t="s">
        <v>230</v>
      </c>
      <c r="D1" s="17" t="s">
        <v>14</v>
      </c>
      <c r="E1" s="18"/>
    </row>
    <row r="2" spans="2:6" x14ac:dyDescent="0.35">
      <c r="C2" s="32"/>
      <c r="D2" s="20">
        <v>45351</v>
      </c>
      <c r="E2" s="18"/>
    </row>
    <row r="3" spans="2:6" x14ac:dyDescent="0.35">
      <c r="B3" s="12"/>
      <c r="C3" s="32"/>
      <c r="D3" s="32"/>
      <c r="E3" s="18"/>
    </row>
    <row r="4" spans="2:6" x14ac:dyDescent="0.35">
      <c r="B4" s="12"/>
      <c r="C4" s="32"/>
      <c r="D4" s="32"/>
      <c r="E4" s="18"/>
    </row>
    <row r="5" spans="2:6" x14ac:dyDescent="0.35">
      <c r="B5" s="12"/>
      <c r="C5" s="32"/>
      <c r="E5" s="18"/>
    </row>
    <row r="6" spans="2:6" x14ac:dyDescent="0.35">
      <c r="B6" s="12"/>
      <c r="C6" s="32"/>
      <c r="D6" s="563"/>
      <c r="E6" s="18"/>
      <c r="F6" s="1226" t="s">
        <v>231</v>
      </c>
    </row>
    <row r="7" spans="2:6" x14ac:dyDescent="0.35">
      <c r="B7" s="22" t="s">
        <v>232</v>
      </c>
      <c r="C7" s="12" t="s">
        <v>233</v>
      </c>
      <c r="D7" s="1221">
        <v>0.60489999999999999</v>
      </c>
      <c r="E7" s="564"/>
      <c r="F7" s="1227">
        <v>0.58599999999999997</v>
      </c>
    </row>
    <row r="8" spans="2:6" x14ac:dyDescent="0.35">
      <c r="B8" s="12"/>
      <c r="C8" s="23" t="s">
        <v>234</v>
      </c>
      <c r="D8" s="563"/>
      <c r="E8" s="18"/>
      <c r="F8" s="1228"/>
    </row>
    <row r="9" spans="2:6" x14ac:dyDescent="0.35">
      <c r="B9" s="565"/>
      <c r="C9" s="566" t="s">
        <v>235</v>
      </c>
      <c r="D9" s="1218">
        <v>0.60489999999999999</v>
      </c>
      <c r="E9" s="46" t="s">
        <v>236</v>
      </c>
      <c r="F9" s="1227">
        <v>0.60489999999999999</v>
      </c>
    </row>
    <row r="10" spans="2:6" x14ac:dyDescent="0.35">
      <c r="B10" s="565"/>
      <c r="C10" s="986" t="s">
        <v>237</v>
      </c>
      <c r="D10" s="1219">
        <v>0.60489999999999999</v>
      </c>
      <c r="E10" s="4"/>
      <c r="F10" s="1229">
        <v>0.58599999999999997</v>
      </c>
    </row>
    <row r="11" spans="2:6" x14ac:dyDescent="0.35">
      <c r="B11" s="565"/>
      <c r="C11" s="986" t="s">
        <v>238</v>
      </c>
      <c r="D11" s="1219">
        <v>0.59199999999999997</v>
      </c>
      <c r="E11" s="46"/>
      <c r="F11" s="1229">
        <v>0.33989999999999998</v>
      </c>
    </row>
    <row r="12" spans="2:6" x14ac:dyDescent="0.35">
      <c r="B12" s="565"/>
      <c r="C12" s="566" t="s">
        <v>239</v>
      </c>
      <c r="D12" s="1219">
        <v>0.18779999999999999</v>
      </c>
      <c r="E12" s="46"/>
      <c r="F12" s="1229"/>
    </row>
    <row r="13" spans="2:6" x14ac:dyDescent="0.35">
      <c r="B13" s="32"/>
      <c r="C13" s="566" t="s">
        <v>240</v>
      </c>
      <c r="D13" s="1220">
        <v>0.12479999999999999</v>
      </c>
      <c r="E13" s="24"/>
      <c r="F13" s="1230">
        <v>0.12481</v>
      </c>
    </row>
    <row r="14" spans="2:6" x14ac:dyDescent="0.35">
      <c r="B14" s="565"/>
      <c r="C14" s="567" t="s">
        <v>241</v>
      </c>
      <c r="D14" s="1220">
        <v>2.1299999999999999E-2</v>
      </c>
      <c r="E14" s="18"/>
      <c r="F14" s="1230">
        <v>2.1250000000000002E-2</v>
      </c>
    </row>
    <row r="15" spans="2:6" x14ac:dyDescent="0.35">
      <c r="B15" s="32"/>
      <c r="C15" s="32"/>
      <c r="D15" s="563"/>
      <c r="E15" s="24"/>
      <c r="F15" s="1231"/>
    </row>
    <row r="16" spans="2:6" x14ac:dyDescent="0.35">
      <c r="B16" s="32"/>
      <c r="C16" s="32"/>
      <c r="D16" s="563"/>
      <c r="E16" s="24"/>
      <c r="F16" s="1231"/>
    </row>
    <row r="17" spans="2:6" s="27" customFormat="1" x14ac:dyDescent="0.35">
      <c r="B17" s="12" t="s">
        <v>232</v>
      </c>
      <c r="C17" s="12" t="s">
        <v>242</v>
      </c>
      <c r="D17" s="25"/>
      <c r="E17" s="26"/>
      <c r="F17" s="1232"/>
    </row>
    <row r="18" spans="2:6" x14ac:dyDescent="0.35">
      <c r="B18" s="32"/>
      <c r="C18" s="32" t="s">
        <v>243</v>
      </c>
      <c r="D18" s="568"/>
      <c r="E18" s="569"/>
      <c r="F18" s="1226" t="s">
        <v>231</v>
      </c>
    </row>
    <row r="19" spans="2:6" x14ac:dyDescent="0.35">
      <c r="B19" s="19"/>
      <c r="C19" s="32" t="s">
        <v>244</v>
      </c>
      <c r="D19" s="1222">
        <v>4.1000000000000002E-2</v>
      </c>
      <c r="E19" s="570"/>
      <c r="F19" s="1233">
        <v>4.2999999999999997E-2</v>
      </c>
    </row>
    <row r="20" spans="2:6" x14ac:dyDescent="0.35">
      <c r="B20" s="19"/>
      <c r="C20" s="32" t="s">
        <v>245</v>
      </c>
      <c r="D20" s="1222">
        <v>3.5000000000000003E-2</v>
      </c>
      <c r="E20" s="570"/>
      <c r="F20" s="1233">
        <v>3.5000000000000003E-2</v>
      </c>
    </row>
    <row r="21" spans="2:6" x14ac:dyDescent="0.35">
      <c r="B21" s="19"/>
      <c r="C21" s="23" t="s">
        <v>246</v>
      </c>
      <c r="D21" s="571"/>
      <c r="E21" s="569"/>
      <c r="F21" s="1231"/>
    </row>
    <row r="22" spans="2:6" x14ac:dyDescent="0.35">
      <c r="B22" s="19"/>
      <c r="C22" s="29"/>
      <c r="D22" s="572"/>
      <c r="E22" s="569"/>
      <c r="F22" s="1231"/>
    </row>
    <row r="23" spans="2:6" x14ac:dyDescent="0.35">
      <c r="B23" s="19"/>
      <c r="C23" s="29"/>
      <c r="D23" s="19"/>
      <c r="E23" s="28"/>
    </row>
    <row r="24" spans="2:6" x14ac:dyDescent="0.35">
      <c r="B24" s="19"/>
      <c r="C24" s="29"/>
      <c r="D24" s="19"/>
      <c r="E24" s="28"/>
    </row>
    <row r="25" spans="2:6" x14ac:dyDescent="0.35">
      <c r="C25" s="29"/>
    </row>
    <row r="26" spans="2:6" x14ac:dyDescent="0.35">
      <c r="B26" s="19"/>
      <c r="C26" s="29"/>
      <c r="D26" s="19"/>
    </row>
    <row r="27" spans="2:6" x14ac:dyDescent="0.35">
      <c r="B27" s="19"/>
      <c r="C27" s="29"/>
      <c r="D27" s="19"/>
    </row>
    <row r="28" spans="2:6" x14ac:dyDescent="0.35">
      <c r="C28" s="30"/>
    </row>
  </sheetData>
  <pageMargins left="0.74803149606299213" right="0.27559055118110237" top="0.59055118110236227" bottom="0.98425196850393704" header="0.51181102362204722" footer="0.51181102362204722"/>
  <pageSetup paperSize="9" orientation="portrait" r:id="rId1"/>
  <headerFooter alignWithMargins="0">
    <oddFooter>&amp;L&amp;D&amp;R&amp;A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F08F4-E84F-4A82-B9CC-C0555C9F5785}">
  <sheetPr>
    <tabColor theme="9" tint="0.79998168889431442"/>
    <pageSetUpPr fitToPage="1"/>
  </sheetPr>
  <dimension ref="A1:Z68"/>
  <sheetViews>
    <sheetView showGridLines="0" zoomScaleNormal="100" workbookViewId="0">
      <pane ySplit="25" topLeftCell="A26" activePane="bottomLeft" state="frozen"/>
      <selection pane="bottomLeft" activeCell="A18" sqref="A18:XFD18"/>
    </sheetView>
  </sheetViews>
  <sheetFormatPr defaultColWidth="9.1796875" defaultRowHeight="12.5" x14ac:dyDescent="0.25"/>
  <cols>
    <col min="1" max="1" width="22.7265625" style="816" customWidth="1"/>
    <col min="2" max="2" width="9" style="816" customWidth="1"/>
    <col min="3" max="3" width="9" style="816" bestFit="1" customWidth="1"/>
    <col min="4" max="4" width="9.26953125" style="816" bestFit="1" customWidth="1"/>
    <col min="5" max="5" width="10.7265625" style="816" bestFit="1" customWidth="1"/>
    <col min="6" max="6" width="7.26953125" style="816" bestFit="1" customWidth="1"/>
    <col min="7" max="7" width="9.26953125" style="816" bestFit="1" customWidth="1"/>
    <col min="8" max="8" width="10.54296875" style="816" customWidth="1"/>
    <col min="9" max="9" width="10.7265625" style="816" bestFit="1" customWidth="1"/>
    <col min="10" max="10" width="11.81640625" style="816" bestFit="1" customWidth="1"/>
    <col min="11" max="11" width="12.26953125" style="816" bestFit="1" customWidth="1"/>
    <col min="12" max="12" width="10.7265625" style="816" customWidth="1"/>
    <col min="13" max="13" width="12" style="816" customWidth="1"/>
    <col min="14" max="14" width="17" style="816" customWidth="1"/>
    <col min="15" max="15" width="2.7265625" style="816" customWidth="1"/>
    <col min="16" max="18" width="11.1796875" style="816" hidden="1" customWidth="1"/>
    <col min="19" max="19" width="10.81640625" style="816" hidden="1" customWidth="1"/>
    <col min="20" max="20" width="10.54296875" style="816" hidden="1" customWidth="1"/>
    <col min="21" max="21" width="11.1796875" style="816" hidden="1" customWidth="1"/>
    <col min="22" max="22" width="3.26953125" style="816" hidden="1" customWidth="1"/>
    <col min="23" max="23" width="10.453125" style="816" hidden="1" customWidth="1"/>
    <col min="24" max="24" width="10" style="816" hidden="1" customWidth="1"/>
    <col min="25" max="25" width="13.81640625" style="816" bestFit="1" customWidth="1"/>
    <col min="26" max="16384" width="9.1796875" style="816"/>
  </cols>
  <sheetData>
    <row r="1" spans="1:12" ht="12" customHeight="1" x14ac:dyDescent="0.3">
      <c r="A1" s="995" t="s">
        <v>868</v>
      </c>
      <c r="L1" s="1392" t="s">
        <v>247</v>
      </c>
    </row>
    <row r="2" spans="1:12" ht="12" customHeight="1" x14ac:dyDescent="0.25">
      <c r="L2" s="990">
        <v>45005</v>
      </c>
    </row>
    <row r="3" spans="1:12" ht="12" customHeight="1" x14ac:dyDescent="0.25">
      <c r="A3" s="816" t="s">
        <v>922</v>
      </c>
    </row>
    <row r="4" spans="1:12" ht="12" customHeight="1" x14ac:dyDescent="0.25">
      <c r="A4" s="816" t="s">
        <v>925</v>
      </c>
    </row>
    <row r="5" spans="1:12" ht="6.75" customHeight="1" x14ac:dyDescent="0.25"/>
    <row r="6" spans="1:12" ht="13.5" customHeight="1" x14ac:dyDescent="0.25">
      <c r="A6" s="816" t="s">
        <v>923</v>
      </c>
    </row>
    <row r="7" spans="1:12" ht="13.5" customHeight="1" x14ac:dyDescent="0.25">
      <c r="A7" s="816" t="s">
        <v>924</v>
      </c>
    </row>
    <row r="8" spans="1:12" ht="13.5" customHeight="1" x14ac:dyDescent="0.25">
      <c r="A8" s="816" t="s">
        <v>929</v>
      </c>
    </row>
    <row r="9" spans="1:12" ht="6.75" customHeight="1" x14ac:dyDescent="0.25"/>
    <row r="10" spans="1:12" ht="16.5" customHeight="1" x14ac:dyDescent="0.3">
      <c r="A10" s="816" t="s">
        <v>248</v>
      </c>
      <c r="B10" s="991">
        <v>2705</v>
      </c>
      <c r="C10" s="816" t="s">
        <v>249</v>
      </c>
    </row>
    <row r="11" spans="1:12" ht="7.5" customHeight="1" x14ac:dyDescent="0.25"/>
    <row r="12" spans="1:12" ht="11.25" customHeight="1" x14ac:dyDescent="0.25">
      <c r="A12" s="1223" t="s">
        <v>928</v>
      </c>
    </row>
    <row r="13" spans="1:12" ht="12" customHeight="1" x14ac:dyDescent="0.25">
      <c r="A13" s="816" t="s">
        <v>930</v>
      </c>
    </row>
    <row r="14" spans="1:12" ht="16.5" customHeight="1" x14ac:dyDescent="0.3">
      <c r="A14" s="816" t="s">
        <v>869</v>
      </c>
    </row>
    <row r="15" spans="1:12" ht="16.5" customHeight="1" x14ac:dyDescent="0.25">
      <c r="A15" s="816" t="s">
        <v>926</v>
      </c>
    </row>
    <row r="16" spans="1:12" ht="12" customHeight="1" x14ac:dyDescent="0.25">
      <c r="A16" s="816" t="s">
        <v>250</v>
      </c>
    </row>
    <row r="17" spans="1:24" ht="15.75" customHeight="1" x14ac:dyDescent="0.25">
      <c r="A17" s="816" t="s">
        <v>927</v>
      </c>
    </row>
    <row r="18" spans="1:24" ht="7.5" customHeight="1" x14ac:dyDescent="0.25"/>
    <row r="19" spans="1:24" ht="12" customHeight="1" x14ac:dyDescent="0.25">
      <c r="A19" s="816" t="s">
        <v>251</v>
      </c>
    </row>
    <row r="20" spans="1:24" ht="9" customHeight="1" thickBot="1" x14ac:dyDescent="0.3"/>
    <row r="21" spans="1:24" ht="15.5" x14ac:dyDescent="0.35">
      <c r="A21" s="1275" t="s">
        <v>870</v>
      </c>
      <c r="B21" s="1276"/>
      <c r="C21" s="1276"/>
      <c r="D21" s="1276"/>
      <c r="E21" s="1277"/>
      <c r="F21" s="1278"/>
      <c r="G21" s="1278"/>
      <c r="H21" s="1278"/>
      <c r="I21" s="1278"/>
      <c r="J21" s="1279"/>
      <c r="K21" s="1278"/>
      <c r="L21" s="1278"/>
      <c r="M21" s="1278"/>
      <c r="N21" s="1280"/>
    </row>
    <row r="22" spans="1:24" ht="16" thickBot="1" x14ac:dyDescent="0.4">
      <c r="A22" s="1281" t="s">
        <v>871</v>
      </c>
      <c r="B22" s="1282"/>
      <c r="C22" s="1282"/>
      <c r="D22" s="1282"/>
      <c r="E22" s="1283"/>
      <c r="F22" s="1284"/>
      <c r="G22" s="1284"/>
      <c r="H22" s="1284"/>
      <c r="I22" s="1284"/>
      <c r="J22" s="1285"/>
      <c r="K22" s="1284"/>
      <c r="L22" s="1284"/>
      <c r="M22" s="1284"/>
      <c r="N22" s="1286"/>
    </row>
    <row r="23" spans="1:24" ht="13.5" customHeight="1" thickTop="1" x14ac:dyDescent="0.25">
      <c r="A23" s="1399" t="s">
        <v>116</v>
      </c>
      <c r="B23" s="1287" t="s">
        <v>872</v>
      </c>
      <c r="C23" s="1287" t="s">
        <v>873</v>
      </c>
      <c r="D23" s="1287" t="s">
        <v>873</v>
      </c>
      <c r="E23" s="1287" t="s">
        <v>874</v>
      </c>
      <c r="F23" s="1287" t="s">
        <v>875</v>
      </c>
      <c r="G23" s="1287" t="s">
        <v>875</v>
      </c>
      <c r="H23" s="1288" t="s">
        <v>876</v>
      </c>
      <c r="I23" s="1288" t="s">
        <v>876</v>
      </c>
      <c r="J23" s="1288" t="s">
        <v>877</v>
      </c>
      <c r="K23" s="1288" t="s">
        <v>878</v>
      </c>
      <c r="L23" s="1289" t="s">
        <v>879</v>
      </c>
      <c r="M23" s="1288" t="s">
        <v>880</v>
      </c>
      <c r="N23" s="1290" t="s">
        <v>880</v>
      </c>
      <c r="P23" s="816" t="s">
        <v>881</v>
      </c>
    </row>
    <row r="24" spans="1:24" x14ac:dyDescent="0.25">
      <c r="A24" s="1400"/>
      <c r="B24" s="1291" t="s">
        <v>882</v>
      </c>
      <c r="C24" s="1291" t="s">
        <v>287</v>
      </c>
      <c r="D24" s="1291" t="s">
        <v>883</v>
      </c>
      <c r="E24" s="1291" t="s">
        <v>884</v>
      </c>
      <c r="F24" s="1291" t="s">
        <v>287</v>
      </c>
      <c r="G24" s="1291" t="s">
        <v>883</v>
      </c>
      <c r="H24" s="1292" t="s">
        <v>885</v>
      </c>
      <c r="I24" s="1292" t="s">
        <v>886</v>
      </c>
      <c r="J24" s="1292" t="s">
        <v>887</v>
      </c>
      <c r="K24" s="1292" t="s">
        <v>888</v>
      </c>
      <c r="L24" s="1291" t="s">
        <v>889</v>
      </c>
      <c r="M24" s="1292" t="s">
        <v>890</v>
      </c>
      <c r="N24" s="1293" t="s">
        <v>891</v>
      </c>
      <c r="W24" s="816" t="s">
        <v>892</v>
      </c>
    </row>
    <row r="25" spans="1:24" x14ac:dyDescent="0.25">
      <c r="A25" s="1401"/>
      <c r="B25" s="1294"/>
      <c r="C25" s="1294"/>
      <c r="D25" s="1294"/>
      <c r="E25" s="1295">
        <v>1.4</v>
      </c>
      <c r="F25" s="1296">
        <v>2705</v>
      </c>
      <c r="G25" s="1296">
        <v>2705</v>
      </c>
      <c r="H25" s="1297" t="s">
        <v>893</v>
      </c>
      <c r="I25" s="1297" t="s">
        <v>894</v>
      </c>
      <c r="J25" s="1298" t="s">
        <v>895</v>
      </c>
      <c r="K25" s="1298" t="s">
        <v>896</v>
      </c>
      <c r="L25" s="1294" t="s">
        <v>116</v>
      </c>
      <c r="M25" s="1298" t="s">
        <v>897</v>
      </c>
      <c r="N25" s="1299" t="s">
        <v>898</v>
      </c>
      <c r="P25" s="1297" t="s">
        <v>893</v>
      </c>
      <c r="Q25" s="1297" t="s">
        <v>894</v>
      </c>
      <c r="R25" s="1300" t="s">
        <v>895</v>
      </c>
      <c r="S25" s="1298" t="s">
        <v>896</v>
      </c>
      <c r="T25" s="1301" t="s">
        <v>899</v>
      </c>
      <c r="U25" s="1301" t="s">
        <v>313</v>
      </c>
      <c r="W25" s="1302" t="s">
        <v>895</v>
      </c>
      <c r="X25" s="1303" t="s">
        <v>896</v>
      </c>
    </row>
    <row r="26" spans="1:24" s="136" customFormat="1" ht="10.5" x14ac:dyDescent="0.25">
      <c r="A26" s="1304" t="s">
        <v>900</v>
      </c>
      <c r="B26" s="1305"/>
      <c r="C26" s="1305"/>
      <c r="D26" s="1305"/>
      <c r="E26" s="1306" t="s">
        <v>116</v>
      </c>
      <c r="F26" s="1307" t="s">
        <v>116</v>
      </c>
      <c r="G26" s="1307"/>
      <c r="H26" s="1307"/>
      <c r="I26" s="1307"/>
      <c r="J26" s="1305"/>
      <c r="K26" s="1305"/>
      <c r="L26" s="1305"/>
      <c r="M26" s="97"/>
      <c r="N26" s="1308"/>
    </row>
    <row r="27" spans="1:24" s="136" customFormat="1" ht="10.5" x14ac:dyDescent="0.25">
      <c r="A27" s="1309" t="s">
        <v>171</v>
      </c>
      <c r="B27" s="1310"/>
      <c r="C27" s="1310"/>
      <c r="D27" s="1310"/>
      <c r="E27" s="1311"/>
      <c r="F27" s="1310"/>
      <c r="G27" s="1310"/>
      <c r="H27" s="1310"/>
      <c r="I27" s="1310"/>
      <c r="J27" s="1312"/>
      <c r="K27" s="1310"/>
      <c r="L27" s="1310"/>
      <c r="M27" s="1310"/>
      <c r="N27" s="1313"/>
    </row>
    <row r="28" spans="1:24" s="136" customFormat="1" ht="10.5" x14ac:dyDescent="0.25">
      <c r="A28" s="1314" t="s">
        <v>901</v>
      </c>
      <c r="B28" s="1315">
        <f>C28+D28</f>
        <v>645</v>
      </c>
      <c r="C28" s="1316">
        <v>645</v>
      </c>
      <c r="D28" s="1316">
        <v>0</v>
      </c>
      <c r="E28" s="1317">
        <f t="shared" ref="E28:E34" si="0">$E$25</f>
        <v>1.4</v>
      </c>
      <c r="F28" s="1315">
        <f>+C28*E28</f>
        <v>902.99999999999989</v>
      </c>
      <c r="G28" s="1315">
        <f>+D28*E28</f>
        <v>0</v>
      </c>
      <c r="H28" s="1318">
        <f t="shared" ref="H28:H34" si="1">SUM(F28*$F$25)</f>
        <v>2442614.9999999995</v>
      </c>
      <c r="I28" s="1318">
        <f t="shared" ref="I28:I34" si="2">SUM(G28*$G$25)</f>
        <v>0</v>
      </c>
      <c r="J28" s="1319">
        <f t="shared" ref="J28:J34" si="3">$J$58*W28</f>
        <v>304754.15366691124</v>
      </c>
      <c r="K28" s="1320"/>
      <c r="L28" s="1321"/>
      <c r="M28" s="1318">
        <f>SUM(H28+I28+J28+K28+L28)</f>
        <v>2747369.1536669107</v>
      </c>
      <c r="N28" s="1322">
        <f t="shared" ref="N28:N34" si="4">SUM(M28)/1000</f>
        <v>2747.3691536669107</v>
      </c>
      <c r="P28" s="817">
        <f>H28</f>
        <v>2442614.9999999995</v>
      </c>
      <c r="Q28" s="817">
        <f>I28</f>
        <v>0</v>
      </c>
      <c r="R28" s="817">
        <f>J28</f>
        <v>304754.15366691124</v>
      </c>
      <c r="S28" s="817">
        <f t="shared" ref="S28:S34" si="5">X28*$S$58</f>
        <v>0</v>
      </c>
      <c r="T28" s="817">
        <v>0</v>
      </c>
      <c r="U28" s="817">
        <f>SUM(P28:T28)</f>
        <v>2747369.1536669107</v>
      </c>
      <c r="W28" s="1323">
        <f>'[1]Fördelning bokn bara enl utfall'!I2</f>
        <v>1.1054696203347489E-2</v>
      </c>
      <c r="X28" s="1324"/>
    </row>
    <row r="29" spans="1:24" s="136" customFormat="1" ht="10.5" x14ac:dyDescent="0.25">
      <c r="A29" s="1325" t="s">
        <v>485</v>
      </c>
      <c r="B29" s="1315">
        <f>C29+D29</f>
        <v>1726.6</v>
      </c>
      <c r="C29" s="1316">
        <v>1711</v>
      </c>
      <c r="D29" s="1316">
        <v>15.6</v>
      </c>
      <c r="E29" s="1317">
        <f t="shared" si="0"/>
        <v>1.4</v>
      </c>
      <c r="F29" s="1315">
        <f t="shared" ref="F29:F34" si="6">+C29*E29</f>
        <v>2395.3999999999996</v>
      </c>
      <c r="G29" s="1315">
        <f t="shared" ref="G29:G34" si="7">+D29*E29</f>
        <v>21.84</v>
      </c>
      <c r="H29" s="1318">
        <f t="shared" si="1"/>
        <v>6479556.9999999991</v>
      </c>
      <c r="I29" s="1318">
        <f t="shared" si="2"/>
        <v>59077.2</v>
      </c>
      <c r="J29" s="1319">
        <f t="shared" si="3"/>
        <v>2981182.3875421626</v>
      </c>
      <c r="K29" s="1326">
        <f>S29</f>
        <v>1087244.4452662056</v>
      </c>
      <c r="L29" s="1321"/>
      <c r="M29" s="1318">
        <f t="shared" ref="M29:M34" si="8">SUM(H29+I29+J29+K29+L29)</f>
        <v>10607061.032808367</v>
      </c>
      <c r="N29" s="1322">
        <f t="shared" si="4"/>
        <v>10607.061032808368</v>
      </c>
      <c r="P29" s="817">
        <f>H29+H30</f>
        <v>6740318.9999999991</v>
      </c>
      <c r="Q29" s="817">
        <f>I29+I30</f>
        <v>264116.2</v>
      </c>
      <c r="R29" s="817">
        <f t="shared" ref="R29:R34" si="9">J29</f>
        <v>2981182.3875421626</v>
      </c>
      <c r="S29" s="817">
        <f t="shared" si="5"/>
        <v>1087244.4452662056</v>
      </c>
      <c r="T29" s="817">
        <v>0</v>
      </c>
      <c r="U29" s="817">
        <f t="shared" ref="U29:U35" si="10">SUM(P29:T29)</f>
        <v>11072862.032808367</v>
      </c>
      <c r="W29" s="1323">
        <f>'[1]Fördelning bokn bara enl utfall'!I7</f>
        <v>0.1081398406699615</v>
      </c>
      <c r="X29" s="1327">
        <f>'[1]Grupprum 2024'!U11</f>
        <v>0.19630710465017853</v>
      </c>
    </row>
    <row r="30" spans="1:24" s="136" customFormat="1" ht="10.5" x14ac:dyDescent="0.25">
      <c r="A30" s="1325" t="s">
        <v>902</v>
      </c>
      <c r="B30" s="1315">
        <f t="shared" ref="B30:B34" si="11">C30+D30</f>
        <v>172.2</v>
      </c>
      <c r="C30" s="1316">
        <v>96.4</v>
      </c>
      <c r="D30" s="1316">
        <v>75.8</v>
      </c>
      <c r="E30" s="1317">
        <v>1</v>
      </c>
      <c r="F30" s="1315">
        <f t="shared" si="6"/>
        <v>96.4</v>
      </c>
      <c r="G30" s="1315">
        <f t="shared" si="7"/>
        <v>75.8</v>
      </c>
      <c r="H30" s="1318">
        <f t="shared" si="1"/>
        <v>260762.00000000003</v>
      </c>
      <c r="I30" s="1318">
        <f t="shared" si="2"/>
        <v>205039</v>
      </c>
      <c r="J30" s="1319">
        <f t="shared" si="3"/>
        <v>0</v>
      </c>
      <c r="K30" s="1326">
        <f t="shared" ref="K30:K34" si="12">S30</f>
        <v>0</v>
      </c>
      <c r="L30" s="1321"/>
      <c r="M30" s="1318">
        <f t="shared" si="8"/>
        <v>465801</v>
      </c>
      <c r="N30" s="1322">
        <f t="shared" si="4"/>
        <v>465.80099999999999</v>
      </c>
      <c r="P30" s="817"/>
      <c r="Q30" s="817"/>
      <c r="R30" s="817"/>
      <c r="S30" s="817">
        <f t="shared" si="5"/>
        <v>0</v>
      </c>
      <c r="T30" s="817"/>
      <c r="U30" s="817"/>
      <c r="W30" s="1323"/>
      <c r="X30" s="1327"/>
    </row>
    <row r="31" spans="1:24" s="136" customFormat="1" ht="10.5" x14ac:dyDescent="0.25">
      <c r="A31" s="1325" t="s">
        <v>293</v>
      </c>
      <c r="B31" s="1315">
        <f t="shared" si="11"/>
        <v>1628</v>
      </c>
      <c r="C31" s="1316">
        <v>1114.0999999999999</v>
      </c>
      <c r="D31" s="1316">
        <v>513.9</v>
      </c>
      <c r="E31" s="1317">
        <f t="shared" si="0"/>
        <v>1.4</v>
      </c>
      <c r="F31" s="1315">
        <f t="shared" si="6"/>
        <v>1559.7399999999998</v>
      </c>
      <c r="G31" s="1315">
        <f t="shared" si="7"/>
        <v>719.45999999999992</v>
      </c>
      <c r="H31" s="1318">
        <f t="shared" si="1"/>
        <v>4219096.6999999993</v>
      </c>
      <c r="I31" s="1318">
        <f t="shared" si="2"/>
        <v>1946139.2999999998</v>
      </c>
      <c r="J31" s="1319">
        <f t="shared" si="3"/>
        <v>3736141.2821945674</v>
      </c>
      <c r="K31" s="1326">
        <f t="shared" si="12"/>
        <v>1103631.5020933521</v>
      </c>
      <c r="L31" s="1321"/>
      <c r="M31" s="1318">
        <f t="shared" si="8"/>
        <v>11005008.784287918</v>
      </c>
      <c r="N31" s="1322">
        <f t="shared" si="4"/>
        <v>11005.008784287918</v>
      </c>
      <c r="P31" s="817">
        <f t="shared" ref="P31:Q34" si="13">H31</f>
        <v>4219096.6999999993</v>
      </c>
      <c r="Q31" s="817">
        <f t="shared" si="13"/>
        <v>1946139.2999999998</v>
      </c>
      <c r="R31" s="817">
        <f t="shared" si="9"/>
        <v>3736141.2821945674</v>
      </c>
      <c r="S31" s="817">
        <f t="shared" si="5"/>
        <v>1103631.5020933521</v>
      </c>
      <c r="T31" s="817">
        <v>0</v>
      </c>
      <c r="U31" s="817">
        <f t="shared" si="10"/>
        <v>11005008.784287918</v>
      </c>
      <c r="W31" s="1323">
        <f>'[1]Fördelning bokn bara enl utfall'!I3</f>
        <v>0.135525328696875</v>
      </c>
      <c r="X31" s="1327">
        <f>'[1]Grupprum 2024'!U8</f>
        <v>0.19926586493033563</v>
      </c>
    </row>
    <row r="32" spans="1:24" s="136" customFormat="1" ht="10.5" x14ac:dyDescent="0.25">
      <c r="A32" s="1325" t="s">
        <v>484</v>
      </c>
      <c r="B32" s="1315">
        <f t="shared" si="11"/>
        <v>1166.8</v>
      </c>
      <c r="C32" s="1316">
        <v>1166.8</v>
      </c>
      <c r="D32" s="1316">
        <v>0</v>
      </c>
      <c r="E32" s="1317">
        <f t="shared" si="0"/>
        <v>1.4</v>
      </c>
      <c r="F32" s="1315">
        <f t="shared" si="6"/>
        <v>1633.5199999999998</v>
      </c>
      <c r="G32" s="1315">
        <f t="shared" si="7"/>
        <v>0</v>
      </c>
      <c r="H32" s="1318">
        <f t="shared" si="1"/>
        <v>4418671.5999999996</v>
      </c>
      <c r="I32" s="1318">
        <f>SUM(G32*$G$25)</f>
        <v>0</v>
      </c>
      <c r="J32" s="1319">
        <f t="shared" si="3"/>
        <v>3247397.0479050982</v>
      </c>
      <c r="K32" s="1326">
        <f t="shared" si="12"/>
        <v>508096.51630166877</v>
      </c>
      <c r="L32" s="1321"/>
      <c r="M32" s="1318">
        <f t="shared" si="8"/>
        <v>8174165.1642067675</v>
      </c>
      <c r="N32" s="1322">
        <f t="shared" si="4"/>
        <v>8174.1651642067673</v>
      </c>
      <c r="P32" s="817">
        <f t="shared" si="13"/>
        <v>4418671.5999999996</v>
      </c>
      <c r="Q32" s="817">
        <f t="shared" si="13"/>
        <v>0</v>
      </c>
      <c r="R32" s="817">
        <f t="shared" si="9"/>
        <v>3247397.0479050982</v>
      </c>
      <c r="S32" s="817">
        <f t="shared" si="5"/>
        <v>508096.51630166877</v>
      </c>
      <c r="T32" s="817">
        <v>0</v>
      </c>
      <c r="U32" s="817">
        <f t="shared" si="10"/>
        <v>8174165.1642067675</v>
      </c>
      <c r="W32" s="1323">
        <f>'[1]Fördelning bokn bara enl utfall'!I6</f>
        <v>0.11779654972471693</v>
      </c>
      <c r="X32" s="1327">
        <f>'[1]Grupprum 2024'!U10</f>
        <v>9.1739218749102319E-2</v>
      </c>
    </row>
    <row r="33" spans="1:26" s="136" customFormat="1" ht="10.5" x14ac:dyDescent="0.25">
      <c r="A33" s="1325" t="s">
        <v>291</v>
      </c>
      <c r="B33" s="1315">
        <f t="shared" si="11"/>
        <v>3313.9</v>
      </c>
      <c r="C33" s="1316">
        <v>1776</v>
      </c>
      <c r="D33" s="1316">
        <v>1537.9</v>
      </c>
      <c r="E33" s="1317">
        <f t="shared" si="0"/>
        <v>1.4</v>
      </c>
      <c r="F33" s="1315">
        <f t="shared" si="6"/>
        <v>2486.3999999999996</v>
      </c>
      <c r="G33" s="1315">
        <f t="shared" si="7"/>
        <v>2153.06</v>
      </c>
      <c r="H33" s="1318">
        <f t="shared" si="1"/>
        <v>6725711.9999999991</v>
      </c>
      <c r="I33" s="1318">
        <f t="shared" si="2"/>
        <v>5824027.2999999998</v>
      </c>
      <c r="J33" s="1319">
        <f t="shared" si="3"/>
        <v>2769038.4145407188</v>
      </c>
      <c r="K33" s="1326">
        <f t="shared" si="12"/>
        <v>771148.46026495961</v>
      </c>
      <c r="L33" s="1321"/>
      <c r="M33" s="1318">
        <f t="shared" si="8"/>
        <v>16089926.174805678</v>
      </c>
      <c r="N33" s="1322">
        <f t="shared" si="4"/>
        <v>16089.926174805678</v>
      </c>
      <c r="P33" s="817">
        <f t="shared" si="13"/>
        <v>6725711.9999999991</v>
      </c>
      <c r="Q33" s="817">
        <f t="shared" si="13"/>
        <v>5824027.2999999998</v>
      </c>
      <c r="R33" s="817">
        <f t="shared" si="9"/>
        <v>2769038.4145407188</v>
      </c>
      <c r="S33" s="817">
        <f t="shared" si="5"/>
        <v>771148.46026495961</v>
      </c>
      <c r="T33" s="817">
        <v>0</v>
      </c>
      <c r="U33" s="817">
        <f t="shared" si="10"/>
        <v>16089926.174805678</v>
      </c>
      <c r="W33" s="1323">
        <f>'[1]Fördelning bokn bara enl utfall'!I9</f>
        <v>0.10044449954110737</v>
      </c>
      <c r="X33" s="1327">
        <f>'[1]Grupprum 2024'!U12</f>
        <v>0.13923448599729796</v>
      </c>
    </row>
    <row r="34" spans="1:26" s="136" customFormat="1" ht="10.5" x14ac:dyDescent="0.25">
      <c r="A34" s="1328" t="s">
        <v>483</v>
      </c>
      <c r="B34" s="1315">
        <f t="shared" si="11"/>
        <v>1285.6000000000001</v>
      </c>
      <c r="C34" s="1316">
        <v>1048.4000000000001</v>
      </c>
      <c r="D34" s="1316">
        <v>237.2</v>
      </c>
      <c r="E34" s="1317">
        <f t="shared" si="0"/>
        <v>1.4</v>
      </c>
      <c r="F34" s="1315">
        <f t="shared" si="6"/>
        <v>1467.76</v>
      </c>
      <c r="G34" s="1315">
        <f t="shared" si="7"/>
        <v>332.08</v>
      </c>
      <c r="H34" s="1318">
        <f t="shared" si="1"/>
        <v>3970290.8</v>
      </c>
      <c r="I34" s="1318">
        <f t="shared" si="2"/>
        <v>898276.39999999991</v>
      </c>
      <c r="J34" s="1319">
        <f t="shared" si="3"/>
        <v>4119405.5844378062</v>
      </c>
      <c r="K34" s="1326">
        <f t="shared" si="12"/>
        <v>459111.21554892708</v>
      </c>
      <c r="L34" s="1321"/>
      <c r="M34" s="1318">
        <f t="shared" si="8"/>
        <v>9447083.9999867324</v>
      </c>
      <c r="N34" s="1322">
        <f t="shared" si="4"/>
        <v>9447.083999986733</v>
      </c>
      <c r="P34" s="817">
        <f t="shared" si="13"/>
        <v>3970290.8</v>
      </c>
      <c r="Q34" s="817">
        <f t="shared" si="13"/>
        <v>898276.39999999991</v>
      </c>
      <c r="R34" s="817">
        <f t="shared" si="9"/>
        <v>4119405.5844378062</v>
      </c>
      <c r="S34" s="817">
        <f t="shared" si="5"/>
        <v>459111.21554892708</v>
      </c>
      <c r="T34" s="817">
        <v>0</v>
      </c>
      <c r="U34" s="817">
        <f t="shared" si="10"/>
        <v>9447083.9999867324</v>
      </c>
      <c r="W34" s="1323">
        <f>'[1]Fördelning bokn bara enl utfall'!I8</f>
        <v>0.14942791337343286</v>
      </c>
      <c r="X34" s="1327">
        <f>'[1]Grupprum 2024'!U9</f>
        <v>8.2894692016354132E-2</v>
      </c>
    </row>
    <row r="35" spans="1:26" s="136" customFormat="1" ht="10.5" x14ac:dyDescent="0.25">
      <c r="A35" s="1329" t="s">
        <v>903</v>
      </c>
      <c r="B35" s="1330">
        <f>SUM(B28:B34)</f>
        <v>9938.1</v>
      </c>
      <c r="C35" s="1330">
        <f>SUM(C28:C34)</f>
        <v>7557.7000000000007</v>
      </c>
      <c r="D35" s="1330">
        <f>SUM(D28:D34)</f>
        <v>2380.3999999999996</v>
      </c>
      <c r="E35" s="1331"/>
      <c r="F35" s="1330">
        <f t="shared" ref="F35:K35" si="14">SUM(F28:F34)</f>
        <v>10542.22</v>
      </c>
      <c r="G35" s="1330">
        <f t="shared" si="14"/>
        <v>3302.24</v>
      </c>
      <c r="H35" s="1330">
        <f t="shared" si="14"/>
        <v>28516705.099999998</v>
      </c>
      <c r="I35" s="1330">
        <f t="shared" si="14"/>
        <v>8932559.1999999993</v>
      </c>
      <c r="J35" s="1330">
        <f t="shared" si="14"/>
        <v>17157918.870287266</v>
      </c>
      <c r="K35" s="1330">
        <f t="shared" si="14"/>
        <v>3929232.1394751128</v>
      </c>
      <c r="L35" s="1330"/>
      <c r="M35" s="1330">
        <f>SUM(M28:M34)</f>
        <v>58536415.309762374</v>
      </c>
      <c r="N35" s="1332">
        <f>SUM(N28:N34)</f>
        <v>58536.415309762378</v>
      </c>
      <c r="P35" s="818">
        <f>SUM(P28:P34)</f>
        <v>28516705.099999998</v>
      </c>
      <c r="Q35" s="818">
        <f>SUM(Q28:Q34)</f>
        <v>8932559.1999999993</v>
      </c>
      <c r="R35" s="818">
        <f>SUM(R28:R34)</f>
        <v>17157918.870287266</v>
      </c>
      <c r="S35" s="818">
        <f>SUM(S28:S34)</f>
        <v>3929232.1394751128</v>
      </c>
      <c r="T35" s="818">
        <f>SUM(T28:T34)</f>
        <v>0</v>
      </c>
      <c r="U35" s="818">
        <f t="shared" si="10"/>
        <v>58536415.309762381</v>
      </c>
      <c r="W35" s="1333">
        <f>SUM(W28:W34)</f>
        <v>0.62238882820944119</v>
      </c>
      <c r="X35" s="1334">
        <f>SUM(X29:X34)</f>
        <v>0.70944136634326849</v>
      </c>
    </row>
    <row r="36" spans="1:26" s="136" customFormat="1" ht="9.75" customHeight="1" x14ac:dyDescent="0.25">
      <c r="A36" s="1304"/>
      <c r="B36" s="1335"/>
      <c r="C36" s="1335"/>
      <c r="D36" s="1335"/>
      <c r="E36" s="1336"/>
      <c r="F36" s="1337"/>
      <c r="G36" s="1337"/>
      <c r="H36" s="1337"/>
      <c r="I36" s="1337"/>
      <c r="J36" s="1337"/>
      <c r="K36" s="1337"/>
      <c r="L36" s="1337"/>
      <c r="M36" s="1337"/>
      <c r="N36" s="1338"/>
      <c r="P36" s="817"/>
      <c r="Q36" s="817"/>
      <c r="R36" s="817"/>
      <c r="S36" s="817"/>
      <c r="T36" s="817"/>
      <c r="U36" s="817"/>
      <c r="W36" s="1323"/>
      <c r="X36" s="1327"/>
    </row>
    <row r="37" spans="1:26" s="136" customFormat="1" ht="10.5" x14ac:dyDescent="0.25">
      <c r="A37" s="1309" t="s">
        <v>135</v>
      </c>
      <c r="B37" s="1310"/>
      <c r="C37" s="1310"/>
      <c r="D37" s="1310"/>
      <c r="E37" s="1311"/>
      <c r="F37" s="1310"/>
      <c r="G37" s="1310"/>
      <c r="H37" s="1310"/>
      <c r="I37" s="1310"/>
      <c r="J37" s="1312"/>
      <c r="K37" s="1310"/>
      <c r="L37" s="1310"/>
      <c r="M37" s="1310"/>
      <c r="N37" s="1313"/>
      <c r="P37" s="817"/>
      <c r="Q37" s="817"/>
      <c r="R37" s="817"/>
      <c r="S37" s="817"/>
      <c r="T37" s="817"/>
      <c r="U37" s="817"/>
      <c r="W37" s="1323"/>
      <c r="X37" s="1327"/>
    </row>
    <row r="38" spans="1:26" s="136" customFormat="1" ht="10.5" x14ac:dyDescent="0.25">
      <c r="A38" s="1339" t="s">
        <v>904</v>
      </c>
      <c r="B38" s="1315">
        <f t="shared" ref="B38:B44" si="15">C38+D38</f>
        <v>454.4</v>
      </c>
      <c r="C38" s="1316">
        <v>454.4</v>
      </c>
      <c r="D38" s="1316">
        <v>0</v>
      </c>
      <c r="E38" s="1317">
        <f>$E$25</f>
        <v>1.4</v>
      </c>
      <c r="F38" s="1315">
        <f>+C38*E38</f>
        <v>636.16</v>
      </c>
      <c r="G38" s="1315">
        <f t="shared" ref="G38:G44" si="16">+D38*E38</f>
        <v>0</v>
      </c>
      <c r="H38" s="1318">
        <f t="shared" ref="H38:H44" si="17">SUM(F38*$F$25)</f>
        <v>1720812.7999999998</v>
      </c>
      <c r="I38" s="1318">
        <f t="shared" ref="I38:I44" si="18">SUM(G38*$G$25)</f>
        <v>0</v>
      </c>
      <c r="J38" s="1319">
        <f>$J$58*W38</f>
        <v>258566.75695916062</v>
      </c>
      <c r="K38" s="1320"/>
      <c r="L38" s="1321"/>
      <c r="M38" s="1318">
        <f t="shared" ref="M38:M44" si="19">SUM(H38+I38+J38+K38+L38)</f>
        <v>1979379.5569591604</v>
      </c>
      <c r="N38" s="1340">
        <f>SUM(M38/1000)</f>
        <v>1979.3795569591605</v>
      </c>
      <c r="P38" s="817">
        <f>H38</f>
        <v>1720812.7999999998</v>
      </c>
      <c r="Q38" s="817">
        <f>I38</f>
        <v>0</v>
      </c>
      <c r="R38" s="817">
        <f t="shared" ref="R38:R44" si="20">J38</f>
        <v>258566.75695916062</v>
      </c>
      <c r="S38" s="817">
        <f>X38*$S$58</f>
        <v>0</v>
      </c>
      <c r="T38" s="817">
        <v>0</v>
      </c>
      <c r="U38" s="817">
        <f t="shared" ref="U38:U45" si="21">SUM(P38:T38)</f>
        <v>1979379.5569591604</v>
      </c>
      <c r="W38" s="1323">
        <f>'[1]Fördelning bokn bara enl utfall'!I4</f>
        <v>9.3792879016587286E-3</v>
      </c>
      <c r="X38" s="1327">
        <v>0</v>
      </c>
    </row>
    <row r="39" spans="1:26" s="136" customFormat="1" ht="10.5" x14ac:dyDescent="0.25">
      <c r="A39" s="1339" t="s">
        <v>296</v>
      </c>
      <c r="B39" s="1315">
        <f t="shared" si="15"/>
        <v>1443.5</v>
      </c>
      <c r="C39" s="1316">
        <v>804</v>
      </c>
      <c r="D39" s="1316">
        <v>639.5</v>
      </c>
      <c r="E39" s="1317">
        <f t="shared" ref="E39" si="22">$E$25</f>
        <v>1.4</v>
      </c>
      <c r="F39" s="1315">
        <f t="shared" ref="F39:F44" si="23">+C39*E39</f>
        <v>1125.5999999999999</v>
      </c>
      <c r="G39" s="1315">
        <f t="shared" si="16"/>
        <v>895.3</v>
      </c>
      <c r="H39" s="1318">
        <f t="shared" si="17"/>
        <v>3044747.9999999995</v>
      </c>
      <c r="I39" s="1318">
        <f t="shared" si="18"/>
        <v>2421786.5</v>
      </c>
      <c r="J39" s="1319">
        <f>$J$58*W39</f>
        <v>1206213.8666102274</v>
      </c>
      <c r="K39" s="1326">
        <f>S39</f>
        <v>241721.47987484583</v>
      </c>
      <c r="L39" s="1321"/>
      <c r="M39" s="1318">
        <f t="shared" si="19"/>
        <v>6914469.8464850727</v>
      </c>
      <c r="N39" s="1340">
        <f t="shared" ref="N39" si="24">SUM(M39/1000)</f>
        <v>6914.4698464850726</v>
      </c>
      <c r="P39" s="817">
        <f t="shared" ref="P39:Q44" si="25">H39</f>
        <v>3044747.9999999995</v>
      </c>
      <c r="Q39" s="817">
        <f t="shared" si="25"/>
        <v>2421786.5</v>
      </c>
      <c r="R39" s="817">
        <f t="shared" si="20"/>
        <v>1206213.8666102274</v>
      </c>
      <c r="S39" s="817">
        <f>X39*$S$58</f>
        <v>241721.47987484583</v>
      </c>
      <c r="T39" s="817">
        <v>0</v>
      </c>
      <c r="U39" s="817">
        <f t="shared" si="21"/>
        <v>6914469.8464850727</v>
      </c>
      <c r="W39" s="1323">
        <f>'[1]Fördelning bokn bara enl utfall'!I10</f>
        <v>4.3754376080515266E-2</v>
      </c>
      <c r="X39" s="1327">
        <f>'[1]Grupprum 2024'!U23</f>
        <v>4.3643951507491147E-2</v>
      </c>
    </row>
    <row r="40" spans="1:26" s="136" customFormat="1" ht="10.5" x14ac:dyDescent="0.25">
      <c r="A40" s="1325" t="s">
        <v>297</v>
      </c>
      <c r="B40" s="1315">
        <f t="shared" si="15"/>
        <v>3827.2</v>
      </c>
      <c r="C40" s="1315">
        <v>1548.7</v>
      </c>
      <c r="D40" s="1316">
        <v>2278.5</v>
      </c>
      <c r="E40" s="1317">
        <f>$E$25</f>
        <v>1.4</v>
      </c>
      <c r="F40" s="1315">
        <f t="shared" si="23"/>
        <v>2168.1799999999998</v>
      </c>
      <c r="G40" s="1315">
        <f t="shared" si="16"/>
        <v>3189.8999999999996</v>
      </c>
      <c r="H40" s="1318">
        <f>SUM(F40*$F$25)</f>
        <v>5864926.8999999994</v>
      </c>
      <c r="I40" s="1318">
        <f t="shared" si="18"/>
        <v>8628679.4999999981</v>
      </c>
      <c r="J40" s="1319">
        <f>$J$58*W40</f>
        <v>3236155.2405331521</v>
      </c>
      <c r="K40" s="1326">
        <f>S40</f>
        <v>440930.29318851791</v>
      </c>
      <c r="L40" s="1321"/>
      <c r="M40" s="1318">
        <f t="shared" si="19"/>
        <v>18170691.933721669</v>
      </c>
      <c r="N40" s="1340">
        <f t="shared" ref="N40:N44" si="26">SUM(M40/1000)</f>
        <v>18170.691933721668</v>
      </c>
      <c r="P40" s="817">
        <f>H40</f>
        <v>5864926.8999999994</v>
      </c>
      <c r="Q40" s="817">
        <f t="shared" si="25"/>
        <v>8628679.4999999981</v>
      </c>
      <c r="R40" s="817">
        <f t="shared" si="20"/>
        <v>3236155.2405331521</v>
      </c>
      <c r="S40" s="817">
        <f>X40*$S$58</f>
        <v>440930.29318851791</v>
      </c>
      <c r="T40" s="817">
        <v>0</v>
      </c>
      <c r="U40" s="817">
        <f t="shared" si="21"/>
        <v>18170691.933721669</v>
      </c>
      <c r="W40" s="1323">
        <f>'[1]Fördelning bokn bara enl utfall'!I11</f>
        <v>0.11738876277980378</v>
      </c>
      <c r="X40" s="1327">
        <f>'[1]Grupprum 2024'!U24</f>
        <v>7.9612040866485295E-2</v>
      </c>
    </row>
    <row r="41" spans="1:26" s="136" customFormat="1" ht="10.5" x14ac:dyDescent="0.25">
      <c r="A41" s="1325" t="s">
        <v>905</v>
      </c>
      <c r="B41" s="1315">
        <f t="shared" si="15"/>
        <v>12.8</v>
      </c>
      <c r="C41" s="1315">
        <v>12.8</v>
      </c>
      <c r="D41" s="1316">
        <v>0</v>
      </c>
      <c r="E41" s="1317">
        <v>1</v>
      </c>
      <c r="F41" s="1315">
        <f t="shared" si="23"/>
        <v>12.8</v>
      </c>
      <c r="G41" s="1315">
        <f t="shared" si="16"/>
        <v>0</v>
      </c>
      <c r="H41" s="1318">
        <f>SUM(F41*$F$25)</f>
        <v>34624</v>
      </c>
      <c r="I41" s="1318">
        <f t="shared" si="18"/>
        <v>0</v>
      </c>
      <c r="J41" s="1319">
        <f>$J$58*W41</f>
        <v>0</v>
      </c>
      <c r="K41" s="1326">
        <v>0</v>
      </c>
      <c r="L41" s="1321"/>
      <c r="M41" s="1318">
        <f t="shared" si="19"/>
        <v>34624</v>
      </c>
      <c r="N41" s="1340">
        <f t="shared" si="26"/>
        <v>34.624000000000002</v>
      </c>
      <c r="P41" s="817"/>
      <c r="Q41" s="817"/>
      <c r="R41" s="817"/>
      <c r="S41" s="817"/>
      <c r="T41" s="817"/>
      <c r="U41" s="817"/>
      <c r="W41" s="1323"/>
      <c r="X41" s="1327"/>
    </row>
    <row r="42" spans="1:26" s="136" customFormat="1" ht="10.5" x14ac:dyDescent="0.25">
      <c r="A42" s="1325" t="s">
        <v>298</v>
      </c>
      <c r="B42" s="1315">
        <f t="shared" si="15"/>
        <v>2099.9</v>
      </c>
      <c r="C42" s="1315">
        <v>1399.7</v>
      </c>
      <c r="D42" s="1316">
        <v>700.2</v>
      </c>
      <c r="E42" s="1317">
        <f t="shared" ref="E42:E44" si="27">$E$25</f>
        <v>1.4</v>
      </c>
      <c r="F42" s="1315">
        <f t="shared" si="23"/>
        <v>1959.58</v>
      </c>
      <c r="G42" s="1315">
        <f t="shared" si="16"/>
        <v>980.28</v>
      </c>
      <c r="H42" s="1318">
        <f t="shared" si="17"/>
        <v>5300663.8999999994</v>
      </c>
      <c r="I42" s="1318">
        <f t="shared" si="18"/>
        <v>2651657.4</v>
      </c>
      <c r="J42" s="1319">
        <f>$J$58*W42</f>
        <v>1339626.3877833164</v>
      </c>
      <c r="K42" s="1326">
        <f>S42</f>
        <v>549223.93681982916</v>
      </c>
      <c r="L42" s="1321"/>
      <c r="M42" s="1318">
        <f t="shared" si="19"/>
        <v>9841171.6246031448</v>
      </c>
      <c r="N42" s="1340">
        <f t="shared" si="26"/>
        <v>9841.1716246031447</v>
      </c>
      <c r="P42" s="817">
        <f t="shared" ref="P42:P44" si="28">H42</f>
        <v>5300663.8999999994</v>
      </c>
      <c r="Q42" s="817">
        <f t="shared" si="25"/>
        <v>2651657.4</v>
      </c>
      <c r="R42" s="817">
        <f t="shared" si="20"/>
        <v>1339626.3877833164</v>
      </c>
      <c r="S42" s="817">
        <f>X42*$S$58</f>
        <v>549223.93681982916</v>
      </c>
      <c r="T42" s="817">
        <v>0</v>
      </c>
      <c r="U42" s="817">
        <f t="shared" si="21"/>
        <v>9841171.6246031448</v>
      </c>
      <c r="W42" s="1323">
        <f>'[1]Fördelning bokn bara enl utfall'!I12</f>
        <v>4.8593801150019399E-2</v>
      </c>
      <c r="X42" s="1327">
        <f>'[1]Grupprum 2024'!U25</f>
        <v>9.9164968201125164E-2</v>
      </c>
    </row>
    <row r="43" spans="1:26" s="136" customFormat="1" ht="10.5" x14ac:dyDescent="0.25">
      <c r="A43" s="1325" t="s">
        <v>906</v>
      </c>
      <c r="B43" s="1315">
        <f t="shared" si="15"/>
        <v>48</v>
      </c>
      <c r="C43" s="1315">
        <v>0</v>
      </c>
      <c r="D43" s="1316">
        <v>48</v>
      </c>
      <c r="E43" s="1317">
        <v>1</v>
      </c>
      <c r="F43" s="1315">
        <v>0</v>
      </c>
      <c r="G43" s="1315">
        <f t="shared" si="16"/>
        <v>48</v>
      </c>
      <c r="H43" s="1318">
        <f t="shared" si="17"/>
        <v>0</v>
      </c>
      <c r="I43" s="1318">
        <f t="shared" si="18"/>
        <v>129840</v>
      </c>
      <c r="J43" s="1319">
        <v>0</v>
      </c>
      <c r="K43" s="1326">
        <v>0</v>
      </c>
      <c r="L43" s="1321"/>
      <c r="M43" s="1318">
        <f t="shared" si="19"/>
        <v>129840</v>
      </c>
      <c r="N43" s="1340">
        <f t="shared" si="26"/>
        <v>129.84</v>
      </c>
      <c r="P43" s="817"/>
      <c r="Q43" s="817">
        <f t="shared" si="25"/>
        <v>129840</v>
      </c>
      <c r="R43" s="817"/>
      <c r="S43" s="817"/>
      <c r="T43" s="817"/>
      <c r="U43" s="817"/>
      <c r="W43" s="1323"/>
      <c r="X43" s="1327"/>
    </row>
    <row r="44" spans="1:26" s="136" customFormat="1" ht="10.5" x14ac:dyDescent="0.25">
      <c r="A44" s="1325" t="s">
        <v>299</v>
      </c>
      <c r="B44" s="1315">
        <f t="shared" si="15"/>
        <v>3366.4</v>
      </c>
      <c r="C44" s="1315">
        <v>1276.5999999999999</v>
      </c>
      <c r="D44" s="1316">
        <f>2137.8-48</f>
        <v>2089.8000000000002</v>
      </c>
      <c r="E44" s="1317">
        <f t="shared" si="27"/>
        <v>1.4</v>
      </c>
      <c r="F44" s="1315">
        <f t="shared" si="23"/>
        <v>1787.2399999999998</v>
      </c>
      <c r="G44" s="1317">
        <f t="shared" si="16"/>
        <v>2925.7200000000003</v>
      </c>
      <c r="H44" s="1318">
        <f t="shared" si="17"/>
        <v>4834484.1999999993</v>
      </c>
      <c r="I44" s="1318">
        <f t="shared" si="18"/>
        <v>7914072.6000000006</v>
      </c>
      <c r="J44" s="1319">
        <f>$J$58*W44</f>
        <v>2218570.2811721656</v>
      </c>
      <c r="K44" s="1326">
        <f>S44</f>
        <v>377379.65064169309</v>
      </c>
      <c r="L44" s="1321"/>
      <c r="M44" s="1318">
        <f t="shared" si="19"/>
        <v>15344506.731813859</v>
      </c>
      <c r="N44" s="1340">
        <f t="shared" si="26"/>
        <v>15344.506731813859</v>
      </c>
      <c r="P44" s="817">
        <f t="shared" si="28"/>
        <v>4834484.1999999993</v>
      </c>
      <c r="Q44" s="817">
        <f t="shared" si="25"/>
        <v>7914072.6000000006</v>
      </c>
      <c r="R44" s="817">
        <f t="shared" si="20"/>
        <v>2218570.2811721656</v>
      </c>
      <c r="S44" s="817">
        <f>X44*$S$58</f>
        <v>377379.65064169309</v>
      </c>
      <c r="T44" s="817">
        <v>0</v>
      </c>
      <c r="U44" s="817">
        <f t="shared" si="21"/>
        <v>15344506.731813859</v>
      </c>
      <c r="W44" s="1323">
        <f>'[1]Fördelning bokn bara enl utfall'!I13</f>
        <v>8.0476738935408923E-2</v>
      </c>
      <c r="X44" s="1327">
        <f>'[1]Grupprum 2024'!U26</f>
        <v>6.813767308162981E-2</v>
      </c>
    </row>
    <row r="45" spans="1:26" s="136" customFormat="1" ht="10.5" x14ac:dyDescent="0.25">
      <c r="A45" s="1329" t="s">
        <v>907</v>
      </c>
      <c r="B45" s="1330">
        <f>SUM(B38:B44)</f>
        <v>11252.2</v>
      </c>
      <c r="C45" s="1330">
        <f>SUM(C38:C44)</f>
        <v>5496.2000000000007</v>
      </c>
      <c r="D45" s="1330">
        <f>SUM(D38:D44)</f>
        <v>5756</v>
      </c>
      <c r="E45" s="1341"/>
      <c r="F45" s="1330">
        <f t="shared" ref="F45:K45" si="29">SUM(F38:F44)</f>
        <v>7689.5599999999995</v>
      </c>
      <c r="G45" s="1330">
        <f t="shared" si="29"/>
        <v>8039.2</v>
      </c>
      <c r="H45" s="1330">
        <f t="shared" si="29"/>
        <v>20800259.799999997</v>
      </c>
      <c r="I45" s="1330">
        <f t="shared" si="29"/>
        <v>21746036</v>
      </c>
      <c r="J45" s="1330">
        <f t="shared" si="29"/>
        <v>8259132.5330580231</v>
      </c>
      <c r="K45" s="1330">
        <f t="shared" si="29"/>
        <v>1609255.3605248861</v>
      </c>
      <c r="L45" s="1342"/>
      <c r="M45" s="1330">
        <f>SUM(M38:M44)</f>
        <v>52414683.693582907</v>
      </c>
      <c r="N45" s="1332">
        <f>SUM(N38:N44)</f>
        <v>52414.683693582905</v>
      </c>
      <c r="P45" s="818">
        <f>SUM(P38:P44)</f>
        <v>20765635.799999997</v>
      </c>
      <c r="Q45" s="818">
        <f>SUM(Q38:Q44)</f>
        <v>21746036</v>
      </c>
      <c r="R45" s="818">
        <f>SUM(R38:R44)</f>
        <v>8259132.5330580231</v>
      </c>
      <c r="S45" s="818">
        <f>SUM(S38:S44)</f>
        <v>1609255.3605248861</v>
      </c>
      <c r="T45" s="818">
        <f>SUM(T38:T44)</f>
        <v>0</v>
      </c>
      <c r="U45" s="818">
        <f t="shared" si="21"/>
        <v>52380059.693582907</v>
      </c>
      <c r="W45" s="1333">
        <f>SUM(W38:W44)</f>
        <v>0.29959296684740611</v>
      </c>
      <c r="X45" s="1343">
        <f>SUM(X39:X44)</f>
        <v>0.2905586336567314</v>
      </c>
      <c r="Y45" s="1344"/>
      <c r="Z45" s="817"/>
    </row>
    <row r="46" spans="1:26" s="136" customFormat="1" ht="9.75" customHeight="1" x14ac:dyDescent="0.25">
      <c r="A46" s="1304"/>
      <c r="B46" s="1335"/>
      <c r="C46" s="1335"/>
      <c r="D46" s="1335"/>
      <c r="E46" s="1336"/>
      <c r="F46" s="1345"/>
      <c r="G46" s="1345"/>
      <c r="H46" s="1345"/>
      <c r="I46" s="1345"/>
      <c r="J46" s="1337"/>
      <c r="K46" s="1337"/>
      <c r="L46" s="1337"/>
      <c r="M46" s="1337"/>
      <c r="N46" s="1346"/>
      <c r="P46" s="817"/>
      <c r="Q46" s="817"/>
      <c r="R46" s="817"/>
      <c r="S46" s="817"/>
      <c r="T46" s="817"/>
      <c r="U46" s="817"/>
      <c r="W46" s="1323"/>
    </row>
    <row r="47" spans="1:26" s="136" customFormat="1" ht="10.5" x14ac:dyDescent="0.25">
      <c r="A47" s="1347" t="s">
        <v>310</v>
      </c>
      <c r="B47" s="1348" t="s">
        <v>116</v>
      </c>
      <c r="C47" s="1348"/>
      <c r="D47" s="1348"/>
      <c r="E47" s="1311" t="s">
        <v>116</v>
      </c>
      <c r="F47" s="1348" t="s">
        <v>116</v>
      </c>
      <c r="G47" s="1348"/>
      <c r="H47" s="1348"/>
      <c r="I47" s="1348"/>
      <c r="J47" s="1312"/>
      <c r="K47" s="1310"/>
      <c r="L47" s="1310"/>
      <c r="M47" s="1310"/>
      <c r="N47" s="1313"/>
      <c r="P47" s="817"/>
      <c r="Q47" s="817"/>
      <c r="R47" s="817"/>
      <c r="S47" s="817"/>
      <c r="T47" s="817"/>
      <c r="U47" s="817"/>
      <c r="W47" s="1323"/>
    </row>
    <row r="48" spans="1:26" s="136" customFormat="1" ht="10" x14ac:dyDescent="0.2">
      <c r="A48" s="1349" t="s">
        <v>310</v>
      </c>
      <c r="B48" s="1315">
        <f>C48+D48</f>
        <v>5274.1</v>
      </c>
      <c r="C48" s="1315">
        <v>4620.8</v>
      </c>
      <c r="D48" s="1315">
        <v>653.29999999999995</v>
      </c>
      <c r="E48" s="1317">
        <f>$E$25</f>
        <v>1.4</v>
      </c>
      <c r="F48" s="1315">
        <f>+C48*E48</f>
        <v>6469.12</v>
      </c>
      <c r="G48" s="1315">
        <f>+D48*E48</f>
        <v>914.61999999999989</v>
      </c>
      <c r="H48" s="1318">
        <f>SUM(F48*$F$25)</f>
        <v>17498969.600000001</v>
      </c>
      <c r="I48" s="1318">
        <f>SUM(G48*$G$25)</f>
        <v>2474047.0999999996</v>
      </c>
      <c r="J48" s="1319">
        <f>J58*W48</f>
        <v>2150793.7966547101</v>
      </c>
      <c r="K48" s="1350"/>
      <c r="L48" s="1321"/>
      <c r="M48" s="1318">
        <f>SUM(H48+I48+J48+K48+L48)</f>
        <v>22123810.496654712</v>
      </c>
      <c r="N48" s="1340">
        <f>SUM(M48/1000)</f>
        <v>22123.810496654711</v>
      </c>
      <c r="P48" s="817">
        <f>H48</f>
        <v>17498969.600000001</v>
      </c>
      <c r="Q48" s="817">
        <f>I48</f>
        <v>2474047.0999999996</v>
      </c>
      <c r="R48" s="817">
        <f>J48</f>
        <v>2150793.7966547101</v>
      </c>
      <c r="S48" s="817">
        <f>K48</f>
        <v>0</v>
      </c>
      <c r="T48" s="817">
        <v>0</v>
      </c>
      <c r="U48" s="817">
        <f>SUM(P48:T48)</f>
        <v>22123810.496654712</v>
      </c>
      <c r="W48" s="1323">
        <f>'[1]Fördelning bokn bara enl utfall'!I5</f>
        <v>7.8018204943152772E-2</v>
      </c>
      <c r="X48" s="1344"/>
      <c r="Y48" s="817"/>
    </row>
    <row r="49" spans="1:25" s="136" customFormat="1" ht="10" x14ac:dyDescent="0.2">
      <c r="A49" s="1349" t="s">
        <v>908</v>
      </c>
      <c r="B49" s="1315">
        <f>C49+D49</f>
        <v>617</v>
      </c>
      <c r="C49" s="1315">
        <v>617</v>
      </c>
      <c r="D49" s="1315">
        <v>0</v>
      </c>
      <c r="E49" s="1317">
        <v>1</v>
      </c>
      <c r="F49" s="1315">
        <f>+C49*E49</f>
        <v>617</v>
      </c>
      <c r="G49" s="1315">
        <f>+D49*E49</f>
        <v>0</v>
      </c>
      <c r="H49" s="1318">
        <f>SUM(F49*$F$25)</f>
        <v>1668985</v>
      </c>
      <c r="I49" s="1318">
        <f>SUM(G49*$G$25)</f>
        <v>0</v>
      </c>
      <c r="J49" s="1319">
        <f>($J$55+$J$57)*W49</f>
        <v>0</v>
      </c>
      <c r="K49" s="1351"/>
      <c r="L49" s="1321"/>
      <c r="M49" s="1318">
        <f>SUM(H49+I49+J49+K49+L49)</f>
        <v>1668985</v>
      </c>
      <c r="N49" s="1340">
        <f>SUM(M49/1000)</f>
        <v>1668.9849999999999</v>
      </c>
      <c r="P49" s="817">
        <f>H49</f>
        <v>1668985</v>
      </c>
      <c r="Q49" s="817">
        <f>I49</f>
        <v>0</v>
      </c>
      <c r="R49" s="817">
        <f>J49</f>
        <v>0</v>
      </c>
      <c r="S49" s="817"/>
      <c r="T49" s="817"/>
      <c r="U49" s="817"/>
      <c r="W49" s="1323"/>
      <c r="X49" s="1344"/>
      <c r="Y49" s="817"/>
    </row>
    <row r="50" spans="1:25" s="136" customFormat="1" ht="10" x14ac:dyDescent="0.2">
      <c r="A50" s="1349" t="s">
        <v>909</v>
      </c>
      <c r="B50" s="1315">
        <f>C50+D50</f>
        <v>4542.3</v>
      </c>
      <c r="C50" s="1315">
        <v>827.2</v>
      </c>
      <c r="D50" s="1315">
        <v>3715.1</v>
      </c>
      <c r="E50" s="1317">
        <v>1</v>
      </c>
      <c r="F50" s="1315">
        <f>+C50*E50</f>
        <v>827.2</v>
      </c>
      <c r="G50" s="1315">
        <f>+D50*E50</f>
        <v>3715.1</v>
      </c>
      <c r="H50" s="1318">
        <f>SUM(F50*$F$25)</f>
        <v>2237576</v>
      </c>
      <c r="I50" s="1318">
        <f>SUM(G50*$G$25)</f>
        <v>10049345.5</v>
      </c>
      <c r="J50" s="1319">
        <v>0</v>
      </c>
      <c r="K50" s="1351"/>
      <c r="L50" s="1352"/>
      <c r="M50" s="1318">
        <f>SUM(H50+I50+J50+K50+L50)</f>
        <v>12286921.5</v>
      </c>
      <c r="N50" s="1340">
        <f>SUM(M50/1000)</f>
        <v>12286.9215</v>
      </c>
      <c r="P50" s="817">
        <f>H50</f>
        <v>2237576</v>
      </c>
      <c r="Q50" s="817">
        <f>I50</f>
        <v>10049345.5</v>
      </c>
      <c r="R50" s="817">
        <f>J51</f>
        <v>0</v>
      </c>
      <c r="S50" s="817">
        <f>K51</f>
        <v>0</v>
      </c>
      <c r="T50" s="817">
        <f>L51</f>
        <v>1857253</v>
      </c>
      <c r="U50" s="817">
        <f>SUM(P50:T50)</f>
        <v>14144174.5</v>
      </c>
      <c r="W50" s="1323"/>
      <c r="X50" s="1344"/>
      <c r="Y50" s="1353"/>
    </row>
    <row r="51" spans="1:25" s="136" customFormat="1" ht="11.25" customHeight="1" x14ac:dyDescent="0.25">
      <c r="A51" s="1349" t="s">
        <v>910</v>
      </c>
      <c r="B51" s="1315">
        <f>C51+D51</f>
        <v>686.6</v>
      </c>
      <c r="C51" s="1315">
        <v>686.6</v>
      </c>
      <c r="D51" s="1354">
        <v>0</v>
      </c>
      <c r="E51" s="1355">
        <v>1</v>
      </c>
      <c r="F51" s="1315">
        <f>+C51*E51</f>
        <v>686.6</v>
      </c>
      <c r="G51" s="1315">
        <f>D51*E51</f>
        <v>0</v>
      </c>
      <c r="H51" s="1350"/>
      <c r="I51" s="1350"/>
      <c r="J51" s="1350"/>
      <c r="K51" s="1351"/>
      <c r="L51" s="1315">
        <f>(F51+G51)*F25</f>
        <v>1857253</v>
      </c>
      <c r="M51" s="1318">
        <f>SUM(H51+I51+J51+K51+L51)</f>
        <v>1857253</v>
      </c>
      <c r="N51" s="1340">
        <f>SUM(M51/1000)</f>
        <v>1857.2529999999999</v>
      </c>
      <c r="P51" s="818">
        <f>SUM(P48:P50)</f>
        <v>21405530.600000001</v>
      </c>
      <c r="Q51" s="818">
        <f>SUM(Q48:Q50)</f>
        <v>12523392.6</v>
      </c>
      <c r="R51" s="818">
        <f>SUM(R48:R50)</f>
        <v>2150793.7966547101</v>
      </c>
      <c r="S51" s="818">
        <f>SUM(S48:S50)</f>
        <v>0</v>
      </c>
      <c r="T51" s="818">
        <f>SUM(T48:T50)</f>
        <v>1857253</v>
      </c>
      <c r="U51" s="818">
        <f>SUM(P51:T51)</f>
        <v>37936969.996654712</v>
      </c>
      <c r="W51" s="1333">
        <f>SUM(W48:W50)</f>
        <v>7.8018204943152772E-2</v>
      </c>
      <c r="X51" s="1356"/>
    </row>
    <row r="52" spans="1:25" s="97" customFormat="1" ht="11.25" customHeight="1" x14ac:dyDescent="0.25">
      <c r="A52" s="1329" t="s">
        <v>911</v>
      </c>
      <c r="B52" s="1357">
        <f>SUM(B48:B51)</f>
        <v>11120.000000000002</v>
      </c>
      <c r="C52" s="1357">
        <f>SUM(C48:C51)</f>
        <v>6751.6</v>
      </c>
      <c r="D52" s="1357">
        <f>SUM(D48:D51)</f>
        <v>4368.3999999999996</v>
      </c>
      <c r="E52" s="1358"/>
      <c r="F52" s="1359">
        <f>SUM(F48:F51)</f>
        <v>8599.92</v>
      </c>
      <c r="G52" s="1359">
        <f>SUM(G48:G51)</f>
        <v>4629.7199999999993</v>
      </c>
      <c r="H52" s="1360">
        <f>SUM(H48:H51)</f>
        <v>21405530.600000001</v>
      </c>
      <c r="I52" s="1360">
        <f>SUM(I48:I51)</f>
        <v>12523392.6</v>
      </c>
      <c r="J52" s="1360">
        <f>SUM(J48:J51)</f>
        <v>2150793.7966547101</v>
      </c>
      <c r="K52" s="1361"/>
      <c r="L52" s="1362">
        <f>SUM(L48:L51)</f>
        <v>1857253</v>
      </c>
      <c r="M52" s="1360">
        <f>SUM(M48:M51)</f>
        <v>37936969.996654712</v>
      </c>
      <c r="N52" s="1363">
        <f>SUM(N48:N51)</f>
        <v>37936.969996654705</v>
      </c>
      <c r="P52" s="817"/>
      <c r="Q52" s="817"/>
      <c r="R52" s="817"/>
      <c r="S52" s="817"/>
      <c r="T52" s="817"/>
      <c r="U52" s="817"/>
      <c r="W52" s="1323"/>
      <c r="X52" s="136"/>
    </row>
    <row r="53" spans="1:25" s="97" customFormat="1" ht="11.25" customHeight="1" x14ac:dyDescent="0.25">
      <c r="A53" s="1364"/>
      <c r="B53" s="1365"/>
      <c r="C53" s="1366"/>
      <c r="D53" s="1366"/>
      <c r="E53" s="1367"/>
      <c r="F53" s="1368"/>
      <c r="G53" s="1368"/>
      <c r="H53" s="1369"/>
      <c r="I53" s="1369"/>
      <c r="J53" s="1365"/>
      <c r="K53" s="1370"/>
      <c r="L53" s="1371"/>
      <c r="M53" s="1365"/>
      <c r="N53" s="1372"/>
      <c r="P53" s="1373"/>
      <c r="R53" s="817"/>
    </row>
    <row r="54" spans="1:25" s="136" customFormat="1" ht="10.5" x14ac:dyDescent="0.25">
      <c r="A54" s="1309" t="s">
        <v>912</v>
      </c>
      <c r="B54" s="1374" t="s">
        <v>116</v>
      </c>
      <c r="C54" s="1374"/>
      <c r="D54" s="1374"/>
      <c r="E54" s="1311"/>
      <c r="F54" s="1348"/>
      <c r="G54" s="1348"/>
      <c r="H54" s="1348"/>
      <c r="I54" s="1348"/>
      <c r="J54" s="1312"/>
      <c r="K54" s="1310"/>
      <c r="L54" s="1310"/>
      <c r="M54" s="1310"/>
      <c r="N54" s="1313"/>
      <c r="P54" s="817"/>
      <c r="R54" s="817"/>
      <c r="S54" s="817"/>
      <c r="T54" s="817"/>
      <c r="U54" s="817"/>
      <c r="W54" s="1375">
        <f>1-(W51+W45+W35)</f>
        <v>0</v>
      </c>
      <c r="X54" s="1376">
        <f>X45+X35</f>
        <v>0.99999999999999989</v>
      </c>
    </row>
    <row r="55" spans="1:25" s="136" customFormat="1" ht="10" x14ac:dyDescent="0.2">
      <c r="A55" s="1377" t="s">
        <v>913</v>
      </c>
      <c r="B55" s="1315">
        <f>C55+D55</f>
        <v>5973.3</v>
      </c>
      <c r="C55" s="1316">
        <v>5973.3</v>
      </c>
      <c r="D55" s="1316">
        <v>0</v>
      </c>
      <c r="E55" s="1317">
        <f>$E$25</f>
        <v>1.4</v>
      </c>
      <c r="F55" s="1315">
        <f>+C55*E55</f>
        <v>8362.619999999999</v>
      </c>
      <c r="G55" s="1315">
        <f>D55*E55</f>
        <v>0</v>
      </c>
      <c r="H55" s="1351"/>
      <c r="I55" s="1351"/>
      <c r="J55" s="1318">
        <f>(F55+G55)*$F$25</f>
        <v>22620887.099999998</v>
      </c>
      <c r="K55" s="1351"/>
      <c r="L55" s="1378"/>
      <c r="M55" s="1320"/>
      <c r="N55" s="1378"/>
      <c r="P55" s="817"/>
      <c r="R55" s="817"/>
    </row>
    <row r="56" spans="1:25" s="136" customFormat="1" ht="10" x14ac:dyDescent="0.2">
      <c r="A56" s="1379" t="s">
        <v>878</v>
      </c>
      <c r="B56" s="1315">
        <f>C56+D56</f>
        <v>1462.5</v>
      </c>
      <c r="C56" s="1316">
        <v>1462.5</v>
      </c>
      <c r="D56" s="1380">
        <v>0</v>
      </c>
      <c r="E56" s="1317">
        <f>$E$25</f>
        <v>1.4</v>
      </c>
      <c r="F56" s="1315">
        <f>+C56*E56</f>
        <v>2047.4999999999998</v>
      </c>
      <c r="G56" s="1315">
        <f>D56*E56</f>
        <v>0</v>
      </c>
      <c r="H56" s="1351"/>
      <c r="I56" s="1351"/>
      <c r="J56" s="1351"/>
      <c r="K56" s="1318">
        <f>(F56+G56)*$F$25</f>
        <v>5538487.4999999991</v>
      </c>
      <c r="L56" s="1321"/>
      <c r="M56" s="1320"/>
      <c r="N56" s="1378"/>
      <c r="P56" s="817"/>
      <c r="U56" s="817"/>
    </row>
    <row r="57" spans="1:25" s="136" customFormat="1" ht="10" x14ac:dyDescent="0.2">
      <c r="A57" s="1349" t="s">
        <v>914</v>
      </c>
      <c r="B57" s="1315">
        <f>C57+D57</f>
        <v>1306.3</v>
      </c>
      <c r="C57" s="1316">
        <v>1306.3</v>
      </c>
      <c r="D57" s="1380">
        <v>0</v>
      </c>
      <c r="E57" s="1317">
        <f>$E$25</f>
        <v>1.4</v>
      </c>
      <c r="F57" s="1315">
        <f>+C57*E57</f>
        <v>1828.8199999999997</v>
      </c>
      <c r="G57" s="1315">
        <f>D57*E57</f>
        <v>0</v>
      </c>
      <c r="H57" s="1351"/>
      <c r="I57" s="1351"/>
      <c r="J57" s="1318">
        <f>(F57+G57)*$F$25</f>
        <v>4946958.0999999996</v>
      </c>
      <c r="K57" s="1351"/>
      <c r="L57" s="1321"/>
      <c r="M57" s="1320"/>
      <c r="N57" s="1378"/>
      <c r="S57" s="817" t="s">
        <v>116</v>
      </c>
    </row>
    <row r="58" spans="1:25" s="136" customFormat="1" ht="11" thickBot="1" x14ac:dyDescent="0.3">
      <c r="A58" s="1381" t="s">
        <v>915</v>
      </c>
      <c r="B58" s="1357">
        <f>SUM(B55:B57)</f>
        <v>8742.1</v>
      </c>
      <c r="C58" s="1357">
        <f>SUM(C55:C57)</f>
        <v>8742.1</v>
      </c>
      <c r="D58" s="1357">
        <f>SUM(D55:D57)</f>
        <v>0</v>
      </c>
      <c r="E58" s="1382"/>
      <c r="F58" s="1357">
        <f>SUM(F55:F57)</f>
        <v>12238.939999999999</v>
      </c>
      <c r="G58" s="1357">
        <f>SUM(G55:G57)</f>
        <v>0</v>
      </c>
      <c r="H58" s="1357"/>
      <c r="I58" s="1357"/>
      <c r="J58" s="1357">
        <f>SUM(J55:J57)</f>
        <v>27567845.199999996</v>
      </c>
      <c r="K58" s="1357">
        <f>SUM(K55:K57)</f>
        <v>5538487.4999999991</v>
      </c>
      <c r="L58" s="1357"/>
      <c r="M58" s="1357"/>
      <c r="N58" s="1383"/>
      <c r="P58" s="817"/>
      <c r="R58" s="817">
        <f>R51+R45+R35</f>
        <v>27567845.199999999</v>
      </c>
      <c r="S58" s="817">
        <f>K56</f>
        <v>5538487.4999999991</v>
      </c>
      <c r="U58" s="817"/>
    </row>
    <row r="59" spans="1:25" s="136" customFormat="1" ht="11" thickBot="1" x14ac:dyDescent="0.3">
      <c r="A59" s="1384" t="s">
        <v>370</v>
      </c>
      <c r="B59" s="1385">
        <f>SUM(B35,B45,B52,B58)</f>
        <v>41052.400000000001</v>
      </c>
      <c r="C59" s="1385">
        <f>SUM(C35,C45,C52,C58)</f>
        <v>28547.599999999999</v>
      </c>
      <c r="D59" s="1385">
        <f>SUM(D35,D45,D52,D58)</f>
        <v>12504.8</v>
      </c>
      <c r="E59" s="1386"/>
      <c r="F59" s="1385">
        <f>SUM(F35,F45,F52,F58)</f>
        <v>39070.639999999999</v>
      </c>
      <c r="G59" s="1385">
        <f>SUM(G35,G45,G52,G58)</f>
        <v>15971.159999999998</v>
      </c>
      <c r="H59" s="1385"/>
      <c r="I59" s="1385"/>
      <c r="J59" s="1385"/>
      <c r="K59" s="1385"/>
      <c r="L59" s="1385"/>
      <c r="M59" s="1385"/>
      <c r="N59" s="1387">
        <f>SUM(N35,N45,N52)</f>
        <v>148888.06899999999</v>
      </c>
      <c r="P59" s="817"/>
      <c r="S59" s="817" t="s">
        <v>116</v>
      </c>
    </row>
    <row r="60" spans="1:25" ht="13" x14ac:dyDescent="0.3">
      <c r="A60" s="97"/>
      <c r="B60" s="1388"/>
      <c r="C60" s="1388"/>
      <c r="D60" s="1388"/>
      <c r="E60" s="1389"/>
      <c r="F60" s="1388"/>
      <c r="G60" s="1388"/>
      <c r="H60" s="1388"/>
      <c r="I60" s="1388"/>
      <c r="J60" s="1388"/>
      <c r="K60" s="1388"/>
      <c r="L60" s="1388"/>
      <c r="M60" s="1388"/>
      <c r="N60" s="1388"/>
    </row>
    <row r="61" spans="1:25" x14ac:dyDescent="0.25">
      <c r="A61" s="97" t="s">
        <v>916</v>
      </c>
      <c r="F61" s="992"/>
      <c r="G61" s="992"/>
      <c r="H61" s="992"/>
      <c r="I61" s="993"/>
      <c r="J61" s="992"/>
      <c r="N61" s="992">
        <f>M35+M45+M52</f>
        <v>148888069</v>
      </c>
    </row>
    <row r="62" spans="1:25" ht="13" x14ac:dyDescent="0.3">
      <c r="A62" s="97" t="s">
        <v>917</v>
      </c>
      <c r="N62" s="992"/>
      <c r="P62" s="1390"/>
      <c r="R62" s="992"/>
    </row>
    <row r="63" spans="1:25" x14ac:dyDescent="0.25">
      <c r="A63" s="97" t="s">
        <v>918</v>
      </c>
      <c r="J63" s="992"/>
      <c r="L63" s="992"/>
      <c r="M63" s="992"/>
      <c r="N63" s="992"/>
      <c r="P63" s="992"/>
      <c r="Q63" s="992">
        <f>K29</f>
        <v>1087244.4452662056</v>
      </c>
    </row>
    <row r="64" spans="1:25" x14ac:dyDescent="0.25">
      <c r="A64" s="97" t="s">
        <v>919</v>
      </c>
      <c r="J64" s="994">
        <f>F56*F25</f>
        <v>5538487.4999999991</v>
      </c>
      <c r="K64" s="992"/>
      <c r="N64" s="1391"/>
      <c r="P64" s="992"/>
    </row>
    <row r="65" spans="1:14" x14ac:dyDescent="0.25">
      <c r="A65" s="97" t="s">
        <v>920</v>
      </c>
      <c r="I65" s="993"/>
      <c r="K65" s="994"/>
      <c r="N65" s="992"/>
    </row>
    <row r="66" spans="1:14" ht="13" x14ac:dyDescent="0.3">
      <c r="A66" s="97"/>
      <c r="D66" s="989"/>
      <c r="I66" s="993"/>
    </row>
    <row r="67" spans="1:14" x14ac:dyDescent="0.25">
      <c r="A67" s="97"/>
    </row>
    <row r="68" spans="1:14" x14ac:dyDescent="0.25">
      <c r="K68" s="992"/>
    </row>
  </sheetData>
  <mergeCells count="1">
    <mergeCell ref="A23:A25"/>
  </mergeCells>
  <pageMargins left="0.23622047244094491" right="0.23622047244094491" top="0.74803149606299213" bottom="0.74803149606299213" header="0.31496062992125984" footer="0.31496062992125984"/>
  <pageSetup paperSize="8"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BN154"/>
  <sheetViews>
    <sheetView topLeftCell="A25" zoomScaleNormal="100" workbookViewId="0">
      <selection activeCell="M55" sqref="M55"/>
    </sheetView>
  </sheetViews>
  <sheetFormatPr defaultColWidth="8.81640625" defaultRowHeight="12.5" x14ac:dyDescent="0.25"/>
  <cols>
    <col min="1" max="1" width="8.81640625" style="14"/>
    <col min="2" max="2" width="11.54296875" style="14" customWidth="1"/>
    <col min="3" max="3" width="29.54296875" style="14" customWidth="1"/>
    <col min="4" max="4" width="15.1796875" style="14" customWidth="1"/>
    <col min="5" max="6" width="8.81640625" style="14"/>
    <col min="7" max="7" width="11.81640625" style="14" customWidth="1"/>
    <col min="8" max="8" width="22.54296875" style="14" customWidth="1"/>
    <col min="9" max="9" width="11" style="14" bestFit="1" customWidth="1"/>
    <col min="10" max="10" width="8.81640625" style="32"/>
    <col min="11" max="11" width="2.54296875" style="32" customWidth="1"/>
    <col min="12" max="12" width="18.54296875" style="32" customWidth="1"/>
    <col min="13" max="13" width="7.1796875" style="32" customWidth="1"/>
    <col min="14" max="14" width="17.453125" style="32" customWidth="1"/>
    <col min="15" max="16" width="8.81640625" style="32" customWidth="1"/>
    <col min="17" max="66" width="8.81640625" style="32"/>
    <col min="67" max="16384" width="8.81640625" style="14"/>
  </cols>
  <sheetData>
    <row r="1" spans="1:15" ht="14" x14ac:dyDescent="0.3">
      <c r="A1" s="15" t="s">
        <v>252</v>
      </c>
      <c r="B1" s="2"/>
      <c r="C1" s="2"/>
      <c r="D1" s="2"/>
      <c r="E1" s="2"/>
      <c r="F1" s="2"/>
      <c r="G1" s="2"/>
      <c r="H1" s="2"/>
      <c r="I1" s="3" t="s">
        <v>253</v>
      </c>
      <c r="K1" s="2"/>
    </row>
    <row r="2" spans="1:15" x14ac:dyDescent="0.25">
      <c r="A2" s="2"/>
      <c r="B2" s="2"/>
      <c r="C2" s="2"/>
      <c r="D2" s="2"/>
      <c r="E2" s="2"/>
      <c r="F2" s="2"/>
      <c r="G2" s="2"/>
      <c r="H2" s="2"/>
      <c r="I2" s="1">
        <v>45351</v>
      </c>
      <c r="J2" s="35"/>
      <c r="K2" s="2"/>
      <c r="L2" s="31"/>
    </row>
    <row r="3" spans="1:15" ht="13" x14ac:dyDescent="0.3">
      <c r="A3" s="12" t="s">
        <v>254</v>
      </c>
      <c r="B3" s="2"/>
      <c r="C3" s="2"/>
      <c r="D3" s="2"/>
      <c r="E3" s="2"/>
      <c r="F3" s="2"/>
      <c r="G3" s="2"/>
      <c r="H3" s="2"/>
      <c r="I3" s="2"/>
      <c r="O3" s="2"/>
    </row>
    <row r="4" spans="1:15" ht="20.5" customHeight="1" x14ac:dyDescent="0.25">
      <c r="A4" s="2" t="s">
        <v>255</v>
      </c>
      <c r="B4" s="2"/>
      <c r="C4" s="2"/>
      <c r="D4" s="2"/>
      <c r="E4" s="2"/>
      <c r="F4" s="2"/>
      <c r="G4" s="2"/>
      <c r="H4" s="2"/>
      <c r="I4" s="2"/>
      <c r="O4" s="2"/>
    </row>
    <row r="5" spans="1:15" x14ac:dyDescent="0.25">
      <c r="A5" s="2" t="s">
        <v>256</v>
      </c>
      <c r="B5" s="2"/>
      <c r="C5" s="2"/>
      <c r="D5" s="36" t="s">
        <v>257</v>
      </c>
      <c r="E5" s="2"/>
      <c r="F5" s="2"/>
      <c r="G5" s="2"/>
      <c r="H5" s="2"/>
      <c r="I5" s="2"/>
      <c r="O5" s="2"/>
    </row>
    <row r="6" spans="1:15" x14ac:dyDescent="0.25">
      <c r="A6" s="2"/>
      <c r="B6" s="2"/>
      <c r="C6" s="2"/>
      <c r="D6" s="36" t="s">
        <v>258</v>
      </c>
      <c r="E6" s="2"/>
      <c r="F6" s="2"/>
      <c r="G6" s="2"/>
      <c r="H6" s="2"/>
      <c r="I6" s="2"/>
      <c r="O6" s="2"/>
    </row>
    <row r="7" spans="1:15" x14ac:dyDescent="0.25">
      <c r="A7" s="2"/>
      <c r="B7" s="2"/>
      <c r="C7" s="2"/>
      <c r="D7" s="36" t="s">
        <v>259</v>
      </c>
      <c r="E7" s="2"/>
      <c r="F7" s="2"/>
      <c r="G7" s="2"/>
      <c r="H7" s="2"/>
      <c r="I7" s="2"/>
      <c r="O7" s="2"/>
    </row>
    <row r="8" spans="1:15" x14ac:dyDescent="0.25">
      <c r="A8" s="2"/>
      <c r="B8" s="2"/>
      <c r="C8" s="2"/>
      <c r="D8" s="36" t="s">
        <v>260</v>
      </c>
      <c r="E8" s="37"/>
      <c r="F8" s="2"/>
      <c r="G8" s="2"/>
      <c r="H8" s="2"/>
      <c r="I8" s="2"/>
      <c r="O8" s="2"/>
    </row>
    <row r="9" spans="1:15" x14ac:dyDescent="0.25">
      <c r="A9" s="2"/>
      <c r="B9" s="2"/>
      <c r="C9" s="2"/>
      <c r="D9" s="36" t="s">
        <v>261</v>
      </c>
      <c r="E9" s="2"/>
      <c r="F9" s="2"/>
      <c r="G9" s="2"/>
      <c r="H9" s="2"/>
      <c r="I9" s="2"/>
      <c r="O9" s="2"/>
    </row>
    <row r="10" spans="1:15" x14ac:dyDescent="0.25">
      <c r="A10" s="2"/>
      <c r="B10" s="2"/>
      <c r="C10" s="2"/>
      <c r="D10" s="36" t="s">
        <v>262</v>
      </c>
      <c r="E10" s="2"/>
      <c r="F10" s="2"/>
      <c r="G10" s="2"/>
      <c r="H10" s="2"/>
      <c r="I10" s="2"/>
      <c r="O10" s="2"/>
    </row>
    <row r="11" spans="1:15" x14ac:dyDescent="0.25">
      <c r="A11" s="2"/>
      <c r="B11" s="2"/>
      <c r="C11" s="2"/>
      <c r="D11" s="36" t="s">
        <v>263</v>
      </c>
      <c r="E11" s="2"/>
      <c r="F11" s="2"/>
      <c r="G11" s="2"/>
      <c r="H11" s="2"/>
      <c r="I11" s="2"/>
      <c r="O11" s="2"/>
    </row>
    <row r="12" spans="1:15" x14ac:dyDescent="0.25">
      <c r="A12" s="2"/>
      <c r="B12" s="2"/>
      <c r="C12" s="2"/>
      <c r="D12" s="36" t="s">
        <v>264</v>
      </c>
      <c r="E12" s="2"/>
      <c r="F12" s="2" t="s">
        <v>265</v>
      </c>
      <c r="G12" s="2"/>
      <c r="H12" s="2"/>
      <c r="I12" s="2"/>
      <c r="O12" s="2"/>
    </row>
    <row r="13" spans="1:15" x14ac:dyDescent="0.25">
      <c r="A13" s="2"/>
      <c r="B13" s="2"/>
      <c r="C13" s="2"/>
      <c r="D13" s="36" t="s">
        <v>266</v>
      </c>
      <c r="E13" s="2"/>
      <c r="F13" s="2" t="s">
        <v>267</v>
      </c>
      <c r="G13" s="2"/>
      <c r="H13" s="2"/>
      <c r="I13" s="2"/>
      <c r="O13" s="2"/>
    </row>
    <row r="14" spans="1:15" x14ac:dyDescent="0.25">
      <c r="A14" s="2"/>
      <c r="B14" s="2"/>
      <c r="C14" s="2"/>
      <c r="D14" s="36" t="s">
        <v>268</v>
      </c>
      <c r="E14" s="2"/>
      <c r="F14" s="2"/>
      <c r="G14" s="2"/>
      <c r="H14" s="2"/>
      <c r="I14" s="2"/>
      <c r="O14" s="2"/>
    </row>
    <row r="15" spans="1:15" x14ac:dyDescent="0.25">
      <c r="A15" s="2"/>
      <c r="B15" s="2"/>
      <c r="C15" s="2"/>
      <c r="D15" s="36" t="s">
        <v>269</v>
      </c>
      <c r="E15" s="2"/>
      <c r="F15" s="2"/>
      <c r="G15" s="2"/>
      <c r="H15" s="2"/>
      <c r="I15" s="2"/>
      <c r="O15" s="2"/>
    </row>
    <row r="16" spans="1:15" x14ac:dyDescent="0.25">
      <c r="A16" s="2"/>
      <c r="B16" s="2"/>
      <c r="C16" s="2"/>
      <c r="D16" s="36" t="s">
        <v>270</v>
      </c>
      <c r="E16" s="2"/>
      <c r="F16" s="2"/>
      <c r="G16" s="38"/>
      <c r="H16" s="2"/>
      <c r="I16" s="2"/>
      <c r="O16" s="2"/>
    </row>
    <row r="17" spans="1:15" ht="5.5" customHeight="1" x14ac:dyDescent="0.25">
      <c r="A17" s="2"/>
      <c r="B17" s="2"/>
      <c r="C17" s="2"/>
      <c r="D17" s="2"/>
      <c r="E17" s="2"/>
      <c r="F17" s="2"/>
      <c r="G17" s="2"/>
      <c r="H17" s="2"/>
      <c r="I17" s="2"/>
      <c r="O17" s="2"/>
    </row>
    <row r="18" spans="1:15" x14ac:dyDescent="0.25">
      <c r="A18" s="39" t="s">
        <v>271</v>
      </c>
      <c r="B18" s="40"/>
      <c r="C18" s="40"/>
      <c r="D18" s="40"/>
      <c r="E18" s="40"/>
      <c r="F18" s="40"/>
      <c r="G18" s="40"/>
      <c r="H18" s="41"/>
      <c r="I18" s="2"/>
      <c r="O18" s="2"/>
    </row>
    <row r="19" spans="1:15" x14ac:dyDescent="0.25">
      <c r="A19" s="40" t="s">
        <v>272</v>
      </c>
      <c r="B19" s="40"/>
      <c r="C19" s="40"/>
      <c r="D19" s="40"/>
      <c r="E19" s="40"/>
      <c r="F19" s="40"/>
      <c r="G19" s="40"/>
      <c r="H19" s="41"/>
      <c r="I19" s="2"/>
      <c r="O19" s="2"/>
    </row>
    <row r="20" spans="1:15" x14ac:dyDescent="0.25">
      <c r="A20" s="40" t="s">
        <v>273</v>
      </c>
      <c r="B20" s="40"/>
      <c r="C20" s="40"/>
      <c r="D20" s="40"/>
      <c r="E20" s="40"/>
      <c r="F20" s="40"/>
      <c r="G20" s="40"/>
      <c r="H20" s="5"/>
      <c r="I20" s="2"/>
      <c r="O20" s="2"/>
    </row>
    <row r="21" spans="1:15" x14ac:dyDescent="0.25">
      <c r="A21" s="2"/>
      <c r="B21" s="2"/>
      <c r="C21" s="2"/>
      <c r="D21" s="2"/>
      <c r="E21" s="2"/>
      <c r="F21" s="2"/>
      <c r="G21" s="2"/>
      <c r="H21" s="2"/>
      <c r="I21" s="2"/>
      <c r="O21" s="2"/>
    </row>
    <row r="22" spans="1:15" x14ac:dyDescent="0.25">
      <c r="A22" s="42" t="s">
        <v>274</v>
      </c>
      <c r="B22" s="7"/>
      <c r="C22" s="7"/>
      <c r="D22" s="7"/>
      <c r="E22" s="7"/>
      <c r="F22" s="7"/>
      <c r="G22" s="7"/>
      <c r="H22" s="7"/>
      <c r="I22" s="7"/>
      <c r="O22" s="2"/>
    </row>
    <row r="23" spans="1:15" x14ac:dyDescent="0.25">
      <c r="A23" s="7"/>
      <c r="B23" s="43" t="s">
        <v>275</v>
      </c>
      <c r="C23" s="43"/>
      <c r="D23" s="43"/>
      <c r="E23" s="43"/>
      <c r="F23" s="43"/>
      <c r="G23" s="43"/>
      <c r="H23" s="44" t="s">
        <v>276</v>
      </c>
      <c r="I23" s="7"/>
      <c r="O23" s="2"/>
    </row>
    <row r="24" spans="1:15" x14ac:dyDescent="0.25">
      <c r="A24" s="7"/>
      <c r="B24" s="45" t="s">
        <v>277</v>
      </c>
      <c r="C24" s="7"/>
      <c r="D24" s="7"/>
      <c r="E24" s="7"/>
      <c r="F24" s="7"/>
      <c r="G24" s="7"/>
      <c r="H24" s="7"/>
      <c r="I24" s="7"/>
      <c r="O24" s="2"/>
    </row>
    <row r="25" spans="1:15" x14ac:dyDescent="0.25">
      <c r="A25" s="7"/>
      <c r="B25" s="45"/>
      <c r="C25" s="7"/>
      <c r="D25" s="7"/>
      <c r="E25" s="7"/>
      <c r="F25" s="7"/>
      <c r="G25" s="7"/>
      <c r="H25" s="7"/>
      <c r="I25" s="7"/>
      <c r="O25" s="2"/>
    </row>
    <row r="26" spans="1:15" s="32" customFormat="1" x14ac:dyDescent="0.25">
      <c r="A26" s="2"/>
      <c r="B26" s="46"/>
      <c r="C26" s="2"/>
      <c r="D26" s="2"/>
      <c r="E26" s="2"/>
      <c r="F26" s="2"/>
      <c r="G26" s="2"/>
      <c r="H26" s="2"/>
      <c r="I26" s="2"/>
      <c r="O26" s="2"/>
    </row>
    <row r="27" spans="1:15" s="32" customFormat="1" x14ac:dyDescent="0.25">
      <c r="A27" s="2" t="s">
        <v>278</v>
      </c>
      <c r="B27" s="46"/>
      <c r="C27" s="2"/>
      <c r="D27" s="2"/>
      <c r="E27" s="2"/>
      <c r="F27" s="2"/>
      <c r="G27" s="2"/>
      <c r="H27" s="2"/>
      <c r="I27" s="2"/>
      <c r="O27" s="2"/>
    </row>
    <row r="28" spans="1:15" s="32" customFormat="1" x14ac:dyDescent="0.25">
      <c r="A28" s="2" t="s">
        <v>279</v>
      </c>
      <c r="B28" s="46"/>
      <c r="C28" s="2"/>
      <c r="D28" s="2"/>
      <c r="E28" s="2"/>
      <c r="F28" s="2"/>
      <c r="G28" s="2"/>
      <c r="H28" s="2"/>
      <c r="I28" s="2"/>
      <c r="O28" s="2"/>
    </row>
    <row r="29" spans="1:15" s="32" customFormat="1" x14ac:dyDescent="0.25">
      <c r="A29" s="2" t="s">
        <v>280</v>
      </c>
      <c r="B29" s="46"/>
      <c r="C29" s="2"/>
      <c r="D29" s="2"/>
      <c r="E29" s="2"/>
      <c r="F29" s="2"/>
      <c r="G29" s="2"/>
      <c r="H29" s="2"/>
      <c r="I29" s="2"/>
      <c r="O29" s="2"/>
    </row>
    <row r="30" spans="1:15" s="32" customFormat="1" ht="13" x14ac:dyDescent="0.3">
      <c r="A30" s="12" t="s">
        <v>281</v>
      </c>
      <c r="B30" s="46"/>
      <c r="C30" s="2"/>
      <c r="D30" s="2"/>
      <c r="E30" s="2"/>
      <c r="F30" s="2"/>
      <c r="G30" s="2"/>
      <c r="H30" s="2"/>
      <c r="I30" s="2"/>
      <c r="O30" s="2"/>
    </row>
    <row r="31" spans="1:15" s="32" customFormat="1" ht="13" thickBot="1" x14ac:dyDescent="0.3">
      <c r="C31" s="52"/>
      <c r="D31" s="52"/>
    </row>
    <row r="32" spans="1:15" s="32" customFormat="1" ht="46.5" customHeight="1" thickTop="1" x14ac:dyDescent="0.25">
      <c r="C32" s="574" t="s">
        <v>282</v>
      </c>
      <c r="D32" s="574"/>
    </row>
    <row r="33" spans="3:7" s="32" customFormat="1" x14ac:dyDescent="0.25">
      <c r="C33" s="47"/>
      <c r="D33" s="48"/>
    </row>
    <row r="34" spans="3:7" s="32" customFormat="1" x14ac:dyDescent="0.25">
      <c r="C34" s="49" t="s">
        <v>283</v>
      </c>
      <c r="D34" s="575" t="s">
        <v>284</v>
      </c>
      <c r="G34" s="996" t="s">
        <v>285</v>
      </c>
    </row>
    <row r="35" spans="3:7" s="32" customFormat="1" x14ac:dyDescent="0.25">
      <c r="C35" s="576" t="s">
        <v>286</v>
      </c>
      <c r="D35" s="577" t="s">
        <v>287</v>
      </c>
      <c r="G35" s="997" t="s">
        <v>287</v>
      </c>
    </row>
    <row r="36" spans="3:7" s="32" customFormat="1" x14ac:dyDescent="0.25">
      <c r="C36" s="578" t="s">
        <v>288</v>
      </c>
      <c r="D36" s="579">
        <v>7.4999999999999997E-2</v>
      </c>
      <c r="G36" s="998">
        <v>7.5999999999999998E-2</v>
      </c>
    </row>
    <row r="37" spans="3:7" s="32" customFormat="1" x14ac:dyDescent="0.25">
      <c r="C37" s="578" t="s">
        <v>289</v>
      </c>
      <c r="D37" s="579">
        <v>7.4999999999999997E-2</v>
      </c>
      <c r="G37" s="998">
        <v>7.5999999999999998E-2</v>
      </c>
    </row>
    <row r="38" spans="3:7" s="32" customFormat="1" x14ac:dyDescent="0.25">
      <c r="C38" s="578" t="s">
        <v>290</v>
      </c>
      <c r="D38" s="579">
        <v>7.4999999999999997E-2</v>
      </c>
      <c r="G38" s="998">
        <v>7.5999999999999998E-2</v>
      </c>
    </row>
    <row r="39" spans="3:7" s="32" customFormat="1" x14ac:dyDescent="0.25">
      <c r="C39" s="578" t="s">
        <v>291</v>
      </c>
      <c r="D39" s="579">
        <v>7.4999999999999997E-2</v>
      </c>
      <c r="G39" s="998">
        <v>7.5999999999999998E-2</v>
      </c>
    </row>
    <row r="40" spans="3:7" s="32" customFormat="1" x14ac:dyDescent="0.25">
      <c r="C40" s="578" t="s">
        <v>292</v>
      </c>
      <c r="D40" s="579">
        <v>7.4999999999999997E-2</v>
      </c>
      <c r="G40" s="998">
        <v>7.5999999999999998E-2</v>
      </c>
    </row>
    <row r="41" spans="3:7" s="32" customFormat="1" x14ac:dyDescent="0.25">
      <c r="C41" s="578" t="s">
        <v>293</v>
      </c>
      <c r="D41" s="579">
        <v>7.4999999999999997E-2</v>
      </c>
      <c r="G41" s="998">
        <v>7.5999999999999998E-2</v>
      </c>
    </row>
    <row r="42" spans="3:7" s="32" customFormat="1" x14ac:dyDescent="0.25">
      <c r="C42" s="247"/>
      <c r="D42" s="580"/>
      <c r="G42" s="999"/>
    </row>
    <row r="43" spans="3:7" s="32" customFormat="1" x14ac:dyDescent="0.25">
      <c r="C43" s="50" t="s">
        <v>294</v>
      </c>
      <c r="D43" s="580"/>
      <c r="G43" s="999"/>
    </row>
    <row r="44" spans="3:7" s="32" customFormat="1" x14ac:dyDescent="0.25">
      <c r="C44" s="51" t="s">
        <v>295</v>
      </c>
      <c r="D44" s="53">
        <v>7.0999999999999994E-2</v>
      </c>
      <c r="G44" s="1000">
        <v>6.9000000000000006E-2</v>
      </c>
    </row>
    <row r="45" spans="3:7" s="32" customFormat="1" x14ac:dyDescent="0.25">
      <c r="C45" s="51" t="s">
        <v>296</v>
      </c>
      <c r="D45" s="53">
        <v>7.0999999999999994E-2</v>
      </c>
      <c r="G45" s="1000">
        <v>6.9000000000000006E-2</v>
      </c>
    </row>
    <row r="46" spans="3:7" s="32" customFormat="1" x14ac:dyDescent="0.25">
      <c r="C46" s="51" t="s">
        <v>297</v>
      </c>
      <c r="D46" s="53">
        <v>7.0999999999999994E-2</v>
      </c>
      <c r="G46" s="1000">
        <v>6.9000000000000006E-2</v>
      </c>
    </row>
    <row r="47" spans="3:7" s="32" customFormat="1" x14ac:dyDescent="0.25">
      <c r="C47" s="51" t="s">
        <v>298</v>
      </c>
      <c r="D47" s="53">
        <v>7.0999999999999994E-2</v>
      </c>
      <c r="G47" s="1000">
        <v>6.9000000000000006E-2</v>
      </c>
    </row>
    <row r="48" spans="3:7" s="32" customFormat="1" x14ac:dyDescent="0.25">
      <c r="C48" s="51" t="s">
        <v>299</v>
      </c>
      <c r="D48" s="53">
        <v>7.0999999999999994E-2</v>
      </c>
      <c r="G48" s="1000">
        <v>6.9000000000000006E-2</v>
      </c>
    </row>
    <row r="49" spans="3:7" s="32" customFormat="1" x14ac:dyDescent="0.25">
      <c r="C49" s="247"/>
      <c r="D49" s="54"/>
      <c r="G49" s="999"/>
    </row>
    <row r="50" spans="3:7" s="32" customFormat="1" x14ac:dyDescent="0.25">
      <c r="C50" s="50" t="s">
        <v>300</v>
      </c>
      <c r="D50" s="54"/>
      <c r="G50" s="999"/>
    </row>
    <row r="51" spans="3:7" s="32" customFormat="1" x14ac:dyDescent="0.25">
      <c r="C51" s="581" t="s">
        <v>301</v>
      </c>
      <c r="D51" s="235">
        <v>0.107</v>
      </c>
      <c r="E51" s="31"/>
      <c r="G51" s="1001">
        <v>0.10100000000000001</v>
      </c>
    </row>
    <row r="52" spans="3:7" s="32" customFormat="1" x14ac:dyDescent="0.25">
      <c r="C52" s="582"/>
      <c r="D52" s="53"/>
    </row>
    <row r="53" spans="3:7" s="32" customFormat="1" x14ac:dyDescent="0.25">
      <c r="C53" s="582"/>
      <c r="D53" s="53"/>
    </row>
    <row r="54" spans="3:7" s="32" customFormat="1" x14ac:dyDescent="0.25">
      <c r="C54" s="582"/>
      <c r="D54" s="236"/>
    </row>
    <row r="55" spans="3:7" s="32" customFormat="1" x14ac:dyDescent="0.25">
      <c r="C55" s="582"/>
      <c r="D55" s="236"/>
    </row>
    <row r="56" spans="3:7" s="32" customFormat="1" x14ac:dyDescent="0.25"/>
    <row r="57" spans="3:7" s="32" customFormat="1" x14ac:dyDescent="0.25"/>
    <row r="58" spans="3:7" s="32" customFormat="1" x14ac:dyDescent="0.25"/>
    <row r="59" spans="3:7" s="32" customFormat="1" x14ac:dyDescent="0.25"/>
    <row r="60" spans="3:7" s="32" customFormat="1" x14ac:dyDescent="0.25"/>
    <row r="61" spans="3:7" s="32" customFormat="1" x14ac:dyDescent="0.25"/>
    <row r="62" spans="3:7" s="32" customFormat="1" x14ac:dyDescent="0.25"/>
    <row r="63" spans="3:7" s="32" customFormat="1" x14ac:dyDescent="0.25"/>
    <row r="64" spans="3:7" s="32" customFormat="1" x14ac:dyDescent="0.25"/>
    <row r="65" s="32" customFormat="1" x14ac:dyDescent="0.25"/>
    <row r="66" s="32" customFormat="1" x14ac:dyDescent="0.25"/>
    <row r="67" s="32" customFormat="1" x14ac:dyDescent="0.25"/>
    <row r="68" s="32" customFormat="1" x14ac:dyDescent="0.25"/>
    <row r="69" s="32" customFormat="1" x14ac:dyDescent="0.25"/>
    <row r="70" s="32" customFormat="1" x14ac:dyDescent="0.25"/>
    <row r="71" s="32" customFormat="1" x14ac:dyDescent="0.25"/>
    <row r="72" s="32" customFormat="1" x14ac:dyDescent="0.25"/>
    <row r="73" s="32" customFormat="1" x14ac:dyDescent="0.25"/>
    <row r="74" s="32" customFormat="1" x14ac:dyDescent="0.25"/>
    <row r="75" s="32" customFormat="1" x14ac:dyDescent="0.25"/>
    <row r="76" s="32" customFormat="1" x14ac:dyDescent="0.25"/>
    <row r="77" s="32" customFormat="1" x14ac:dyDescent="0.25"/>
    <row r="78" s="32" customFormat="1" x14ac:dyDescent="0.25"/>
    <row r="79" s="32" customFormat="1" x14ac:dyDescent="0.25"/>
    <row r="80" s="32" customFormat="1" x14ac:dyDescent="0.25"/>
    <row r="81" s="32" customFormat="1" x14ac:dyDescent="0.25"/>
    <row r="82" s="32" customFormat="1" x14ac:dyDescent="0.25"/>
    <row r="83" s="32" customFormat="1" x14ac:dyDescent="0.25"/>
    <row r="84" s="32" customFormat="1" x14ac:dyDescent="0.25"/>
    <row r="85" s="32" customFormat="1" x14ac:dyDescent="0.25"/>
    <row r="86" s="32" customFormat="1" x14ac:dyDescent="0.25"/>
    <row r="87" s="32" customFormat="1" x14ac:dyDescent="0.25"/>
    <row r="88" s="32" customFormat="1" x14ac:dyDescent="0.25"/>
    <row r="89" s="32" customFormat="1" x14ac:dyDescent="0.25"/>
    <row r="90" s="32" customFormat="1" x14ac:dyDescent="0.25"/>
    <row r="91" s="32" customFormat="1" x14ac:dyDescent="0.25"/>
    <row r="92" s="32" customFormat="1" x14ac:dyDescent="0.25"/>
    <row r="93" s="32" customFormat="1" x14ac:dyDescent="0.25"/>
    <row r="94" s="32" customFormat="1" x14ac:dyDescent="0.25"/>
    <row r="95" s="32" customFormat="1" x14ac:dyDescent="0.25"/>
    <row r="96" s="32" customFormat="1" x14ac:dyDescent="0.25"/>
    <row r="97" s="32" customFormat="1" x14ac:dyDescent="0.25"/>
    <row r="98" s="32" customFormat="1" x14ac:dyDescent="0.25"/>
    <row r="99" s="32" customFormat="1" x14ac:dyDescent="0.25"/>
    <row r="100" s="32" customFormat="1" x14ac:dyDescent="0.25"/>
    <row r="101" s="32" customFormat="1" x14ac:dyDescent="0.25"/>
    <row r="102" s="32" customFormat="1" x14ac:dyDescent="0.25"/>
    <row r="103" s="32" customFormat="1" x14ac:dyDescent="0.25"/>
    <row r="104" s="32" customFormat="1" x14ac:dyDescent="0.25"/>
    <row r="105" s="32" customFormat="1" x14ac:dyDescent="0.25"/>
    <row r="106" s="32" customFormat="1" x14ac:dyDescent="0.25"/>
    <row r="107" s="32" customFormat="1" x14ac:dyDescent="0.25"/>
    <row r="108" s="32" customFormat="1" x14ac:dyDescent="0.25"/>
    <row r="109" s="32" customFormat="1" x14ac:dyDescent="0.25"/>
    <row r="110" s="32" customFormat="1" x14ac:dyDescent="0.25"/>
    <row r="111" s="32" customFormat="1" x14ac:dyDescent="0.25"/>
    <row r="112" s="32" customFormat="1" x14ac:dyDescent="0.25"/>
    <row r="113" s="32" customFormat="1" x14ac:dyDescent="0.25"/>
    <row r="114" s="32" customFormat="1" x14ac:dyDescent="0.25"/>
    <row r="115" s="32" customFormat="1" x14ac:dyDescent="0.25"/>
    <row r="116" s="32" customFormat="1" x14ac:dyDescent="0.25"/>
    <row r="117" s="32" customFormat="1" x14ac:dyDescent="0.25"/>
    <row r="118" s="32" customFormat="1" x14ac:dyDescent="0.25"/>
    <row r="119" s="32" customFormat="1" x14ac:dyDescent="0.25"/>
    <row r="120" s="32" customFormat="1" x14ac:dyDescent="0.25"/>
    <row r="121" s="32" customFormat="1" x14ac:dyDescent="0.25"/>
    <row r="122" s="32" customFormat="1" x14ac:dyDescent="0.25"/>
    <row r="123" s="32" customFormat="1" x14ac:dyDescent="0.25"/>
    <row r="124" s="32" customFormat="1" x14ac:dyDescent="0.25"/>
    <row r="125" s="32" customFormat="1" x14ac:dyDescent="0.25"/>
    <row r="126" s="32" customFormat="1" x14ac:dyDescent="0.25"/>
    <row r="127" s="32" customFormat="1" x14ac:dyDescent="0.25"/>
    <row r="128" s="32" customFormat="1" x14ac:dyDescent="0.25"/>
    <row r="129" s="32" customFormat="1" x14ac:dyDescent="0.25"/>
    <row r="130" s="32" customFormat="1" x14ac:dyDescent="0.25"/>
    <row r="131" s="32" customFormat="1" x14ac:dyDescent="0.25"/>
    <row r="132" s="32" customFormat="1" x14ac:dyDescent="0.25"/>
    <row r="133" s="32" customFormat="1" x14ac:dyDescent="0.25"/>
    <row r="134" s="32" customFormat="1" x14ac:dyDescent="0.25"/>
    <row r="135" s="32" customFormat="1" x14ac:dyDescent="0.25"/>
    <row r="136" s="32" customFormat="1" x14ac:dyDescent="0.25"/>
    <row r="137" s="32" customFormat="1" x14ac:dyDescent="0.25"/>
    <row r="138" s="32" customFormat="1" x14ac:dyDescent="0.25"/>
    <row r="139" s="32" customFormat="1" x14ac:dyDescent="0.25"/>
    <row r="140" s="32" customFormat="1" x14ac:dyDescent="0.25"/>
    <row r="141" s="32" customFormat="1" x14ac:dyDescent="0.25"/>
    <row r="142" s="32" customFormat="1" x14ac:dyDescent="0.25"/>
    <row r="143" s="32" customFormat="1" x14ac:dyDescent="0.25"/>
    <row r="144" s="32" customFormat="1" x14ac:dyDescent="0.25"/>
    <row r="145" s="32" customFormat="1" x14ac:dyDescent="0.25"/>
    <row r="146" s="32" customFormat="1" x14ac:dyDescent="0.25"/>
    <row r="147" s="32" customFormat="1" x14ac:dyDescent="0.25"/>
    <row r="148" s="32" customFormat="1" x14ac:dyDescent="0.25"/>
    <row r="149" s="32" customFormat="1" x14ac:dyDescent="0.25"/>
    <row r="150" s="32" customFormat="1" x14ac:dyDescent="0.25"/>
    <row r="151" s="32" customFormat="1" x14ac:dyDescent="0.25"/>
    <row r="152" s="32" customFormat="1" x14ac:dyDescent="0.25"/>
    <row r="153" s="32" customFormat="1" x14ac:dyDescent="0.25"/>
    <row r="154" s="32" customFormat="1" x14ac:dyDescent="0.25"/>
  </sheetData>
  <pageMargins left="0.70866141732283472" right="0.70866141732283472" top="0.74803149606299213" bottom="0.74803149606299213" header="0.31496062992125984" footer="0.31496062992125984"/>
  <pageSetup paperSize="9"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D14"/>
  <sheetViews>
    <sheetView zoomScaleNormal="100" workbookViewId="0">
      <selection activeCell="D2" sqref="D2"/>
    </sheetView>
  </sheetViews>
  <sheetFormatPr defaultColWidth="8.81640625" defaultRowHeight="10" x14ac:dyDescent="0.2"/>
  <cols>
    <col min="1" max="1" width="43.453125" style="2" customWidth="1"/>
    <col min="2" max="2" width="14.453125" style="2" customWidth="1"/>
    <col min="3" max="3" width="14.1796875" style="2" customWidth="1"/>
    <col min="4" max="16384" width="8.81640625" style="2"/>
  </cols>
  <sheetData>
    <row r="1" spans="1:4" ht="14" x14ac:dyDescent="0.3">
      <c r="A1" s="15" t="s">
        <v>302</v>
      </c>
      <c r="D1" s="2" t="s">
        <v>18</v>
      </c>
    </row>
    <row r="2" spans="1:4" ht="15.5" x14ac:dyDescent="0.35">
      <c r="A2" s="3" t="s">
        <v>303</v>
      </c>
      <c r="D2" s="1002" t="s">
        <v>304</v>
      </c>
    </row>
    <row r="4" spans="1:4" ht="11" thickBot="1" x14ac:dyDescent="0.3">
      <c r="A4" s="3"/>
      <c r="B4" s="55"/>
      <c r="C4" s="55"/>
    </row>
    <row r="5" spans="1:4" ht="11" thickTop="1" x14ac:dyDescent="0.2">
      <c r="A5" s="56" t="s">
        <v>305</v>
      </c>
      <c r="B5" s="56"/>
      <c r="C5" s="56"/>
    </row>
    <row r="6" spans="1:4" ht="10.5" x14ac:dyDescent="0.2">
      <c r="A6" s="57" t="s">
        <v>306</v>
      </c>
      <c r="B6" s="57"/>
      <c r="C6" s="57"/>
    </row>
    <row r="7" spans="1:4" x14ac:dyDescent="0.2">
      <c r="A7" s="48" t="s">
        <v>307</v>
      </c>
      <c r="B7" s="58"/>
      <c r="C7" s="58"/>
    </row>
    <row r="8" spans="1:4" ht="31.5" x14ac:dyDescent="0.25">
      <c r="A8" s="50"/>
      <c r="B8" s="59" t="s">
        <v>308</v>
      </c>
      <c r="C8" s="59" t="s">
        <v>309</v>
      </c>
    </row>
    <row r="9" spans="1:4" ht="10.5" x14ac:dyDescent="0.25">
      <c r="A9" s="60" t="s">
        <v>310</v>
      </c>
      <c r="B9" s="61"/>
      <c r="C9" s="61"/>
    </row>
    <row r="10" spans="1:4" ht="10.5" x14ac:dyDescent="0.25">
      <c r="A10" s="60" t="s">
        <v>311</v>
      </c>
      <c r="B10" s="61"/>
      <c r="C10" s="61"/>
    </row>
    <row r="11" spans="1:4" ht="10.5" x14ac:dyDescent="0.25">
      <c r="A11" s="60" t="s">
        <v>312</v>
      </c>
      <c r="B11" s="61"/>
      <c r="C11" s="61"/>
    </row>
    <row r="12" spans="1:4" ht="10.5" x14ac:dyDescent="0.25">
      <c r="A12" s="62" t="s">
        <v>313</v>
      </c>
      <c r="B12" s="63">
        <f>+B9+B10+B11</f>
        <v>0</v>
      </c>
      <c r="C12" s="63">
        <f>+C9+C10+C11</f>
        <v>0</v>
      </c>
    </row>
    <row r="13" spans="1:4" ht="10.5" x14ac:dyDescent="0.25">
      <c r="A13" s="60"/>
      <c r="B13" s="64"/>
      <c r="C13" s="64"/>
    </row>
    <row r="14" spans="1:4" ht="10.5" x14ac:dyDescent="0.25">
      <c r="A14" s="3"/>
      <c r="B14" s="55"/>
      <c r="C14" s="55"/>
    </row>
  </sheetData>
  <customSheetViews>
    <customSheetView guid="{F60D63BF-56D6-448B-B845-D451B474FE4C}">
      <pageMargins left="0" right="0" top="0" bottom="0" header="0" footer="0"/>
      <pageSetup paperSize="9" orientation="portrait" r:id="rId1"/>
    </customSheetView>
    <customSheetView guid="{47BDBE09-379A-4BDC-A9A0-EAE3F6D9E08F}">
      <pageMargins left="0" right="0" top="0" bottom="0" header="0" footer="0"/>
      <pageSetup paperSize="9" orientation="portrait" r:id="rId2"/>
    </customSheetView>
    <customSheetView guid="{DDBC5355-67D5-4453-9390-133C975A34B2}">
      <selection activeCell="F26" sqref="F26"/>
      <pageMargins left="0" right="0" top="0" bottom="0" header="0" footer="0"/>
      <pageSetup paperSize="9" orientation="portrait" r:id="rId3"/>
    </customSheetView>
  </customSheetView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693778FFEFCC842A1305BF332A002CB" ma:contentTypeVersion="4" ma:contentTypeDescription="Skapa ett nytt dokument." ma:contentTypeScope="" ma:versionID="2c955e0c19b6c9eac8952e15ef32fd37">
  <xsd:schema xmlns:xsd="http://www.w3.org/2001/XMLSchema" xmlns:xs="http://www.w3.org/2001/XMLSchema" xmlns:p="http://schemas.microsoft.com/office/2006/metadata/properties" xmlns:ns2="02849efb-ee2c-4346-97f3-f500bbfa2ec1" targetNamespace="http://schemas.microsoft.com/office/2006/metadata/properties" ma:root="true" ma:fieldsID="1f3e4dcb42af092bc8aa23001553e8da" ns2:_="">
    <xsd:import namespace="02849efb-ee2c-4346-97f3-f500bbfa2ec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849efb-ee2c-4346-97f3-f500bbfa2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675E1B-50FE-444D-AB69-F212D0B45BDA}">
  <ds:schemaRef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02849efb-ee2c-4346-97f3-f500bbfa2ec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92218C7-3B8D-45FA-9C34-B93C41ED47B2}">
  <ds:schemaRefs>
    <ds:schemaRef ds:uri="http://schemas.microsoft.com/sharepoint/v3/contenttype/forms"/>
  </ds:schemaRefs>
</ds:datastoreItem>
</file>

<file path=customXml/itemProps3.xml><?xml version="1.0" encoding="utf-8"?>
<ds:datastoreItem xmlns:ds="http://schemas.openxmlformats.org/officeDocument/2006/customXml" ds:itemID="{ED83D7E3-9CDE-41A8-A588-3FE3A136C1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849efb-ee2c-4346-97f3-f500bbfa2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6</vt:i4>
      </vt:variant>
    </vt:vector>
  </HeadingPairs>
  <TitlesOfParts>
    <vt:vector size="25" baseType="lpstr">
      <vt:lpstr>Innehåll </vt:lpstr>
      <vt:lpstr>Budget,PrognosProcesser</vt:lpstr>
      <vt:lpstr>Flöde Hypergene</vt:lpstr>
      <vt:lpstr>Bil 1,1 budgetgrupp </vt:lpstr>
      <vt:lpstr>Bil 1,2 avdekon, chefer</vt:lpstr>
      <vt:lpstr>Bil2  </vt:lpstr>
      <vt:lpstr>Bil 3a</vt:lpstr>
      <vt:lpstr>Bil3b</vt:lpstr>
      <vt:lpstr>Bil4</vt:lpstr>
      <vt:lpstr>Bil5</vt:lpstr>
      <vt:lpstr>Bil6 </vt:lpstr>
      <vt:lpstr>Bil 7</vt:lpstr>
      <vt:lpstr>Bil8</vt:lpstr>
      <vt:lpstr>Bil9</vt:lpstr>
      <vt:lpstr>Bil 10</vt:lpstr>
      <vt:lpstr>Bil11 </vt:lpstr>
      <vt:lpstr>Bil12 </vt:lpstr>
      <vt:lpstr>Bil13</vt:lpstr>
      <vt:lpstr>Bil14</vt:lpstr>
      <vt:lpstr>'Bil 10'!Utskriftsområde</vt:lpstr>
      <vt:lpstr>'Bil11 '!Utskriftsområde</vt:lpstr>
      <vt:lpstr>'Bil2  '!Utskriftsområde</vt:lpstr>
      <vt:lpstr>'Bil 1,1 budgetgrupp '!Utskriftsrubriker</vt:lpstr>
      <vt:lpstr>'Bil 1,2 avdekon, chefer'!Utskriftsrubriker</vt:lpstr>
      <vt:lpstr>'Bil6 '!Utskriftsrubriker</vt:lpstr>
    </vt:vector>
  </TitlesOfParts>
  <Manager/>
  <Company>Mittuniversitetet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Ingrid Hallberg</dc:creator>
  <cp:keywords/>
  <dc:description/>
  <cp:lastModifiedBy>Ingrid Hallberg</cp:lastModifiedBy>
  <cp:revision/>
  <dcterms:created xsi:type="dcterms:W3CDTF">2017-12-11T15:03:02Z</dcterms:created>
  <dcterms:modified xsi:type="dcterms:W3CDTF">2024-05-14T09:06:17Z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0x0101009693778FFEFCC842A1305BF332A002CB</vt:lpwstr>
  </property>
</Properties>
</file>