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Q:\EPI SERVER II\Budget och Prognos\Prognosbilagor\"/>
    </mc:Choice>
  </mc:AlternateContent>
  <xr:revisionPtr revIDLastSave="0" documentId="13_ncr:1_{90ECA00E-7692-4D60-948C-F2A5554A07C9}" xr6:coauthVersionLast="47" xr6:coauthVersionMax="47" xr10:uidLastSave="{00000000-0000-0000-0000-000000000000}"/>
  <bookViews>
    <workbookView xWindow="28680" yWindow="-120" windowWidth="21840" windowHeight="13020" tabRatio="965" xr2:uid="{00000000-000D-0000-FFFF-FFFF00000000}"/>
  </bookViews>
  <sheets>
    <sheet name="Innehåll " sheetId="20" r:id="rId1"/>
    <sheet name="Budget,PrognosProcesser" sheetId="2" r:id="rId2"/>
    <sheet name="Flöde Hypergene" sheetId="3" r:id="rId3"/>
    <sheet name="Bil 1,1 budgetgrupp " sheetId="4" r:id="rId4"/>
    <sheet name="Bil 1,2 avdekon, chefer" sheetId="5" r:id="rId5"/>
    <sheet name="Bil2  " sheetId="36" r:id="rId6"/>
    <sheet name="Bil3a" sheetId="50" r:id="rId7"/>
    <sheet name="Bil3b" sheetId="23" r:id="rId8"/>
    <sheet name="Bil4" sheetId="9" r:id="rId9"/>
    <sheet name="Bil5" sheetId="38" r:id="rId10"/>
    <sheet name="Bil6 " sheetId="39" r:id="rId11"/>
    <sheet name="Bil 7" sheetId="47" r:id="rId12"/>
    <sheet name="Bil8" sheetId="48" r:id="rId13"/>
    <sheet name="Bil9" sheetId="43" r:id="rId14"/>
    <sheet name="Bil 10" sheetId="29" r:id="rId15"/>
    <sheet name="Bil11 " sheetId="16" r:id="rId16"/>
    <sheet name="Bil12 " sheetId="17" r:id="rId17"/>
    <sheet name="Bil13" sheetId="18" r:id="rId18"/>
    <sheet name="Bil14" sheetId="44" r:id="rId19"/>
  </sheets>
  <externalReferences>
    <externalReference r:id="rId20"/>
  </externalReferences>
  <definedNames>
    <definedName name="_xlnm._FilterDatabase" localSheetId="3" hidden="1">'Bil 1,1 budgetgrupp '!$A$8:$R$66</definedName>
    <definedName name="ANLÄGGNINGSGRUPP" localSheetId="3">#REF!</definedName>
    <definedName name="ANLÄGGNINGSGRUPP" localSheetId="4">#REF!</definedName>
    <definedName name="ANLÄGGNINGSGRUPP" localSheetId="14">#REF!</definedName>
    <definedName name="ANLÄGGNINGSGRUPP" localSheetId="11">#REF!</definedName>
    <definedName name="ANLÄGGNINGSGRUPP" localSheetId="18">#REF!</definedName>
    <definedName name="ANLÄGGNINGSGRUPP" localSheetId="5">#REF!</definedName>
    <definedName name="ANLÄGGNINGSGRUPP" localSheetId="7">#REF!</definedName>
    <definedName name="ANLÄGGNINGSGRUPP" localSheetId="0">#REF!</definedName>
    <definedName name="ANLÄGGNINGSGRUPP">#REF!</definedName>
    <definedName name="_xlnm.Print_Area" localSheetId="14">'Bil 10'!$A$4:$D$73</definedName>
    <definedName name="_xlnm.Print_Area" localSheetId="15">'Bil11 '!$A$1:$F$26</definedName>
    <definedName name="_xlnm.Print_Area" localSheetId="5">'Bil2  '!$A$1:$E$27</definedName>
    <definedName name="_xlnm.Print_Titles" localSheetId="3">'Bil 1,1 budgetgrupp '!$2:$8</definedName>
    <definedName name="_xlnm.Print_Titles" localSheetId="4">'Bil 1,2 avdekon, chefer'!$1:$6</definedName>
    <definedName name="_xlnm.Print_Titles" localSheetId="10">'Bil6 '!$1:$1</definedName>
    <definedName name="Z_0076920E_EC0A_4FA8_AF12_CD6DC80D1161_.wvu.Cols" localSheetId="13" hidden="1">'Bil9'!$N:$N</definedName>
    <definedName name="Z_0076920E_EC0A_4FA8_AF12_CD6DC80D1161_.wvu.PrintArea" localSheetId="14" hidden="1">'Bil 10'!$A$4:$D$73</definedName>
    <definedName name="Z_0076920E_EC0A_4FA8_AF12_CD6DC80D1161_.wvu.PrintArea" localSheetId="5" hidden="1">'Bil2  '!$A$1:$E$27</definedName>
    <definedName name="Z_0076920E_EC0A_4FA8_AF12_CD6DC80D1161_.wvu.PrintTitles" localSheetId="10" hidden="1">'Bil6 '!$1:$1</definedName>
    <definedName name="Z_2353566C_F160_4A96_908F_42A826CC08BB_.wvu.Cols" localSheetId="13" hidden="1">'Bil9'!$N:$N</definedName>
    <definedName name="Z_2353566C_F160_4A96_908F_42A826CC08BB_.wvu.PrintArea" localSheetId="14" hidden="1">'Bil 10'!$A$4:$D$73</definedName>
    <definedName name="Z_2353566C_F160_4A96_908F_42A826CC08BB_.wvu.PrintArea" localSheetId="5" hidden="1">'Bil2  '!$A$1:$E$27</definedName>
    <definedName name="Z_2353566C_F160_4A96_908F_42A826CC08BB_.wvu.PrintTitles" localSheetId="10" hidden="1">'Bil6 '!$1:$1</definedName>
    <definedName name="Z_393448E9_5930_460D_BA75_37977D66BEC8_.wvu.Cols" localSheetId="13" hidden="1">'Bil9'!$N:$N</definedName>
    <definedName name="Z_393448E9_5930_460D_BA75_37977D66BEC8_.wvu.PrintArea" localSheetId="14" hidden="1">'Bil 10'!$A$4:$D$73</definedName>
    <definedName name="Z_393448E9_5930_460D_BA75_37977D66BEC8_.wvu.PrintArea" localSheetId="5" hidden="1">'Bil2  '!$A$1:$E$27</definedName>
    <definedName name="Z_393448E9_5930_460D_BA75_37977D66BEC8_.wvu.PrintTitles" localSheetId="10" hidden="1">'Bil6 '!$1:$1</definedName>
    <definedName name="Z_47BDBE09_379A_4BDC_A9A0_EAE3F6D9E08F_.wvu.FilterData" localSheetId="3" hidden="1">'Bil 1,1 budgetgrupp '!$A$8:$R$66</definedName>
    <definedName name="Z_47BDBE09_379A_4BDC_A9A0_EAE3F6D9E08F_.wvu.PrintArea" localSheetId="15" hidden="1">'Bil11 '!$A$1:$F$26</definedName>
    <definedName name="Z_47BDBE09_379A_4BDC_A9A0_EAE3F6D9E08F_.wvu.PrintTitles" localSheetId="3" hidden="1">'Bil 1,1 budgetgrupp '!$2:$8</definedName>
    <definedName name="Z_47BDBE09_379A_4BDC_A9A0_EAE3F6D9E08F_.wvu.PrintTitles" localSheetId="4" hidden="1">'Bil 1,2 avdekon, chefer'!$1:$6</definedName>
    <definedName name="Z_5C6599A9_EAC3_4F8A_BC3C_4202E097D9A3_.wvu.Cols" localSheetId="13" hidden="1">'Bil9'!$N:$N</definedName>
    <definedName name="Z_5C6599A9_EAC3_4F8A_BC3C_4202E097D9A3_.wvu.PrintArea" localSheetId="14" hidden="1">'Bil 10'!$A$4:$D$73</definedName>
    <definedName name="Z_5C6599A9_EAC3_4F8A_BC3C_4202E097D9A3_.wvu.PrintArea" localSheetId="5" hidden="1">'Bil2  '!$A$1:$E$27</definedName>
    <definedName name="Z_5C6599A9_EAC3_4F8A_BC3C_4202E097D9A3_.wvu.PrintTitles" localSheetId="10" hidden="1">'Bil6 '!$1:$1</definedName>
    <definedName name="Z_7776E5A9_720D_4A7F_AABE_6B4227AB8090_.wvu.Cols" localSheetId="13" hidden="1">'Bil9'!$N:$N</definedName>
    <definedName name="Z_7776E5A9_720D_4A7F_AABE_6B4227AB8090_.wvu.PrintArea" localSheetId="14" hidden="1">'Bil 10'!$A$4:$D$73</definedName>
    <definedName name="Z_7776E5A9_720D_4A7F_AABE_6B4227AB8090_.wvu.PrintArea" localSheetId="5" hidden="1">'Bil2  '!$A$1:$E$27</definedName>
    <definedName name="Z_7776E5A9_720D_4A7F_AABE_6B4227AB8090_.wvu.PrintTitles" localSheetId="10" hidden="1">'Bil6 '!$1:$1</definedName>
    <definedName name="Z_C8CEDB1B_3B18_41FE_9361_2EB234E2EB8D_.wvu.Cols" localSheetId="13" hidden="1">'Bil9'!$N:$N</definedName>
    <definedName name="Z_C8CEDB1B_3B18_41FE_9361_2EB234E2EB8D_.wvu.PrintArea" localSheetId="14" hidden="1">'Bil 10'!$A$4:$D$73</definedName>
    <definedName name="Z_C8CEDB1B_3B18_41FE_9361_2EB234E2EB8D_.wvu.PrintArea" localSheetId="5" hidden="1">'Bil2  '!$A$1:$E$27</definedName>
    <definedName name="Z_C8CEDB1B_3B18_41FE_9361_2EB234E2EB8D_.wvu.PrintTitles" localSheetId="10" hidden="1">'Bil6 '!$1:$1</definedName>
    <definedName name="Z_DDBC5355_67D5_4453_9390_133C975A34B2_.wvu.FilterData" localSheetId="3" hidden="1">'Bil 1,1 budgetgrupp '!$A$8:$R$66</definedName>
    <definedName name="Z_DDBC5355_67D5_4453_9390_133C975A34B2_.wvu.PrintArea" localSheetId="15" hidden="1">'Bil11 '!$A$1:$F$26</definedName>
    <definedName name="Z_DDBC5355_67D5_4453_9390_133C975A34B2_.wvu.PrintTitles" localSheetId="3" hidden="1">'Bil 1,1 budgetgrupp '!$2:$8</definedName>
    <definedName name="Z_DDBC5355_67D5_4453_9390_133C975A34B2_.wvu.PrintTitles" localSheetId="4" hidden="1">'Bil 1,2 avdekon, chefer'!$1:$6</definedName>
    <definedName name="Z_F60D63BF_56D6_448B_B845_D451B474FE4C_.wvu.FilterData" localSheetId="3" hidden="1">'Bil 1,1 budgetgrupp '!$A$8:$R$66</definedName>
    <definedName name="Z_F60D63BF_56D6_448B_B845_D451B474FE4C_.wvu.PrintArea" localSheetId="15" hidden="1">'Bil11 '!$A$1:$F$26</definedName>
    <definedName name="Z_F60D63BF_56D6_448B_B845_D451B474FE4C_.wvu.PrintTitles" localSheetId="3" hidden="1">'Bil 1,1 budgetgrupp '!$2:$8</definedName>
    <definedName name="Z_F60D63BF_56D6_448B_B845_D451B474FE4C_.wvu.PrintTitles" localSheetId="4" hidden="1">'Bil 1,2 avdekon, chefer'!$1:$6</definedName>
  </definedNames>
  <calcPr calcId="191028"/>
  <customWorkbookViews>
    <customWorkbookView name="Sköld, Eva - Personlig vy" guid="{F60D63BF-56D6-448B-B845-D451B474FE4C}" mergeInterval="0" personalView="1" maximized="1" xWindow="1912" yWindow="-8" windowWidth="1936" windowHeight="1216" tabRatio="965" activeSheetId="12"/>
    <customWorkbookView name="Bylander Pia - Personlig vy" guid="{47BDBE09-379A-4BDC-A9A0-EAE3F6D9E08F}" mergeInterval="0" personalView="1" maximized="1" xWindow="-8" yWindow="-8" windowWidth="1936" windowHeight="1176" tabRatio="965" activeSheetId="11"/>
    <customWorkbookView name="Ingrid Hallberg - Personlig vy" guid="{DDBC5355-67D5-4453-9390-133C975A34B2}" mergeInterval="0" personalView="1" maximized="1" xWindow="-11" yWindow="-11" windowWidth="1942" windowHeight="1042" tabRatio="96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50" l="1"/>
  <c r="C56" i="50"/>
  <c r="E55" i="50"/>
  <c r="F55" i="50" s="1"/>
  <c r="B55" i="50"/>
  <c r="E54" i="50"/>
  <c r="G54" i="50" s="1"/>
  <c r="B54" i="50"/>
  <c r="E53" i="50"/>
  <c r="G53" i="50" s="1"/>
  <c r="B53" i="50"/>
  <c r="B56" i="50" s="1"/>
  <c r="D50" i="50"/>
  <c r="C50" i="50"/>
  <c r="G49" i="50"/>
  <c r="F49" i="50"/>
  <c r="B49" i="50"/>
  <c r="G48" i="50"/>
  <c r="I48" i="50" s="1"/>
  <c r="F48" i="50"/>
  <c r="H48" i="50" s="1"/>
  <c r="B48" i="50"/>
  <c r="S47" i="50"/>
  <c r="R47" i="50"/>
  <c r="G47" i="50"/>
  <c r="I47" i="50" s="1"/>
  <c r="Q47" i="50" s="1"/>
  <c r="F47" i="50"/>
  <c r="H47" i="50" s="1"/>
  <c r="B47" i="50"/>
  <c r="G46" i="50"/>
  <c r="I46" i="50" s="1"/>
  <c r="Q46" i="50" s="1"/>
  <c r="F46" i="50"/>
  <c r="H46" i="50" s="1"/>
  <c r="B46" i="50"/>
  <c r="W45" i="50"/>
  <c r="W48" i="50" s="1"/>
  <c r="S45" i="50"/>
  <c r="E45" i="50"/>
  <c r="G45" i="50" s="1"/>
  <c r="B45" i="50"/>
  <c r="T42" i="50"/>
  <c r="D42" i="50"/>
  <c r="C42" i="50"/>
  <c r="X41" i="50"/>
  <c r="W41" i="50"/>
  <c r="E41" i="50"/>
  <c r="F41" i="50" s="1"/>
  <c r="H41" i="50" s="1"/>
  <c r="B41" i="50"/>
  <c r="H40" i="50"/>
  <c r="G40" i="50"/>
  <c r="I40" i="50" s="1"/>
  <c r="Q40" i="50" s="1"/>
  <c r="B40" i="50"/>
  <c r="X39" i="50"/>
  <c r="W39" i="50"/>
  <c r="E39" i="50"/>
  <c r="G39" i="50" s="1"/>
  <c r="I39" i="50" s="1"/>
  <c r="Q39" i="50" s="1"/>
  <c r="B39" i="50"/>
  <c r="G38" i="50"/>
  <c r="I38" i="50" s="1"/>
  <c r="F38" i="50"/>
  <c r="H38" i="50" s="1"/>
  <c r="B38" i="50"/>
  <c r="X37" i="50"/>
  <c r="W37" i="50"/>
  <c r="E37" i="50"/>
  <c r="F37" i="50" s="1"/>
  <c r="H37" i="50" s="1"/>
  <c r="B37" i="50"/>
  <c r="X36" i="50"/>
  <c r="W36" i="50"/>
  <c r="E36" i="50"/>
  <c r="G36" i="50" s="1"/>
  <c r="I36" i="50" s="1"/>
  <c r="Q36" i="50" s="1"/>
  <c r="B36" i="50"/>
  <c r="W35" i="50"/>
  <c r="E35" i="50"/>
  <c r="G35" i="50" s="1"/>
  <c r="B35" i="50"/>
  <c r="T32" i="50"/>
  <c r="D32" i="50"/>
  <c r="C32" i="50"/>
  <c r="X31" i="50"/>
  <c r="W31" i="50"/>
  <c r="E31" i="50"/>
  <c r="F31" i="50" s="1"/>
  <c r="H31" i="50" s="1"/>
  <c r="B31" i="50"/>
  <c r="X30" i="50"/>
  <c r="W30" i="50"/>
  <c r="E30" i="50"/>
  <c r="F30" i="50" s="1"/>
  <c r="H30" i="50" s="1"/>
  <c r="B30" i="50"/>
  <c r="X29" i="50"/>
  <c r="W29" i="50"/>
  <c r="E29" i="50"/>
  <c r="B29" i="50"/>
  <c r="X28" i="50"/>
  <c r="W28" i="50"/>
  <c r="E28" i="50"/>
  <c r="F28" i="50" s="1"/>
  <c r="H28" i="50" s="1"/>
  <c r="B28" i="50"/>
  <c r="G27" i="50"/>
  <c r="I27" i="50" s="1"/>
  <c r="F27" i="50"/>
  <c r="H27" i="50" s="1"/>
  <c r="B27" i="50"/>
  <c r="X26" i="50"/>
  <c r="W26" i="50"/>
  <c r="E26" i="50"/>
  <c r="F26" i="50" s="1"/>
  <c r="H26" i="50" s="1"/>
  <c r="B26" i="50"/>
  <c r="W25" i="50"/>
  <c r="E25" i="50"/>
  <c r="G25" i="50" s="1"/>
  <c r="B25" i="50"/>
  <c r="G41" i="50" l="1"/>
  <c r="I41" i="50" s="1"/>
  <c r="Q41" i="50" s="1"/>
  <c r="C57" i="50"/>
  <c r="G55" i="50"/>
  <c r="J55" i="50" s="1"/>
  <c r="W42" i="50"/>
  <c r="L49" i="50"/>
  <c r="T47" i="50" s="1"/>
  <c r="T48" i="50" s="1"/>
  <c r="G37" i="50"/>
  <c r="I37" i="50" s="1"/>
  <c r="Q37" i="50" s="1"/>
  <c r="M40" i="50"/>
  <c r="N40" i="50" s="1"/>
  <c r="D57" i="50"/>
  <c r="S48" i="50"/>
  <c r="M48" i="50"/>
  <c r="N48" i="50" s="1"/>
  <c r="G28" i="50"/>
  <c r="I28" i="50" s="1"/>
  <c r="Q28" i="50" s="1"/>
  <c r="G31" i="50"/>
  <c r="I31" i="50" s="1"/>
  <c r="Q31" i="50" s="1"/>
  <c r="B50" i="50"/>
  <c r="B42" i="50"/>
  <c r="W32" i="50"/>
  <c r="P47" i="50"/>
  <c r="M47" i="50"/>
  <c r="N47" i="50" s="1"/>
  <c r="P26" i="50"/>
  <c r="P28" i="50"/>
  <c r="P31" i="50"/>
  <c r="P37" i="50"/>
  <c r="G50" i="50"/>
  <c r="I45" i="50"/>
  <c r="P30" i="50"/>
  <c r="I35" i="50"/>
  <c r="P41" i="50"/>
  <c r="F45" i="50"/>
  <c r="P46" i="50"/>
  <c r="I25" i="50"/>
  <c r="G26" i="50"/>
  <c r="I26" i="50" s="1"/>
  <c r="Q26" i="50" s="1"/>
  <c r="G30" i="50"/>
  <c r="I30" i="50" s="1"/>
  <c r="Q30" i="50" s="1"/>
  <c r="F53" i="50"/>
  <c r="F39" i="50"/>
  <c r="H39" i="50" s="1"/>
  <c r="G29" i="50"/>
  <c r="I29" i="50" s="1"/>
  <c r="Q29" i="50" s="1"/>
  <c r="F29" i="50"/>
  <c r="H29" i="50" s="1"/>
  <c r="B32" i="50"/>
  <c r="X32" i="50"/>
  <c r="F35" i="50"/>
  <c r="X42" i="50"/>
  <c r="F54" i="50"/>
  <c r="K54" i="50" s="1"/>
  <c r="F25" i="50"/>
  <c r="F36" i="50"/>
  <c r="H36" i="50" s="1"/>
  <c r="L50" i="50" l="1"/>
  <c r="M49" i="50"/>
  <c r="N49" i="50" s="1"/>
  <c r="U47" i="50"/>
  <c r="G56" i="50"/>
  <c r="G42" i="50"/>
  <c r="X51" i="50"/>
  <c r="W51" i="50"/>
  <c r="B57" i="50"/>
  <c r="P39" i="50"/>
  <c r="F56" i="50"/>
  <c r="J53" i="50"/>
  <c r="K56" i="50"/>
  <c r="S55" i="50"/>
  <c r="Q35" i="50"/>
  <c r="Q42" i="50" s="1"/>
  <c r="I42" i="50"/>
  <c r="F42" i="50"/>
  <c r="H35" i="50"/>
  <c r="P36" i="50"/>
  <c r="F32" i="50"/>
  <c r="H25" i="50"/>
  <c r="I32" i="50"/>
  <c r="Q25" i="50"/>
  <c r="Q32" i="50" s="1"/>
  <c r="G32" i="50"/>
  <c r="G57" i="50" s="1"/>
  <c r="I50" i="50"/>
  <c r="Q45" i="50"/>
  <c r="Q48" i="50" s="1"/>
  <c r="P29" i="50"/>
  <c r="F50" i="50"/>
  <c r="H45" i="50"/>
  <c r="P35" i="50" l="1"/>
  <c r="H42" i="50"/>
  <c r="H32" i="50"/>
  <c r="P25" i="50"/>
  <c r="S25" i="50"/>
  <c r="S39" i="50"/>
  <c r="K39" i="50" s="1"/>
  <c r="S29" i="50"/>
  <c r="K29" i="50" s="1"/>
  <c r="S27" i="50"/>
  <c r="K27" i="50" s="1"/>
  <c r="S31" i="50"/>
  <c r="K31" i="50" s="1"/>
  <c r="S28" i="50"/>
  <c r="K28" i="50" s="1"/>
  <c r="S35" i="50"/>
  <c r="S30" i="50"/>
  <c r="K30" i="50" s="1"/>
  <c r="S36" i="50"/>
  <c r="K36" i="50" s="1"/>
  <c r="S37" i="50"/>
  <c r="K37" i="50" s="1"/>
  <c r="S41" i="50"/>
  <c r="K41" i="50" s="1"/>
  <c r="S26" i="50"/>
  <c r="K26" i="50" s="1"/>
  <c r="P45" i="50"/>
  <c r="H50" i="50"/>
  <c r="F57" i="50"/>
  <c r="J56" i="50"/>
  <c r="J46" i="50"/>
  <c r="R46" i="50" l="1"/>
  <c r="M46" i="50"/>
  <c r="N46" i="50" s="1"/>
  <c r="J38" i="50"/>
  <c r="M38" i="50" s="1"/>
  <c r="N38" i="50" s="1"/>
  <c r="J35" i="50"/>
  <c r="J31" i="50"/>
  <c r="J27" i="50"/>
  <c r="M27" i="50" s="1"/>
  <c r="N27" i="50" s="1"/>
  <c r="J45" i="50"/>
  <c r="J41" i="50"/>
  <c r="J39" i="50"/>
  <c r="J30" i="50"/>
  <c r="J26" i="50"/>
  <c r="J36" i="50"/>
  <c r="J25" i="50"/>
  <c r="J37" i="50"/>
  <c r="J28" i="50"/>
  <c r="J29" i="50"/>
  <c r="P48" i="50"/>
  <c r="S32" i="50"/>
  <c r="Q60" i="50"/>
  <c r="K32" i="50"/>
  <c r="P32" i="50"/>
  <c r="K42" i="50"/>
  <c r="P42" i="50"/>
  <c r="S42" i="50"/>
  <c r="R36" i="50" l="1"/>
  <c r="U36" i="50" s="1"/>
  <c r="M36" i="50"/>
  <c r="N36" i="50" s="1"/>
  <c r="R26" i="50"/>
  <c r="U26" i="50" s="1"/>
  <c r="M26" i="50"/>
  <c r="N26" i="50" s="1"/>
  <c r="R30" i="50"/>
  <c r="U30" i="50" s="1"/>
  <c r="M30" i="50"/>
  <c r="N30" i="50" s="1"/>
  <c r="R39" i="50"/>
  <c r="U39" i="50" s="1"/>
  <c r="M39" i="50"/>
  <c r="N39" i="50" s="1"/>
  <c r="R41" i="50"/>
  <c r="U41" i="50" s="1"/>
  <c r="M41" i="50"/>
  <c r="N41" i="50" s="1"/>
  <c r="J50" i="50"/>
  <c r="R45" i="50"/>
  <c r="M45" i="50"/>
  <c r="R31" i="50"/>
  <c r="U31" i="50" s="1"/>
  <c r="M31" i="50"/>
  <c r="N31" i="50" s="1"/>
  <c r="R29" i="50"/>
  <c r="U29" i="50" s="1"/>
  <c r="M29" i="50"/>
  <c r="N29" i="50" s="1"/>
  <c r="R35" i="50"/>
  <c r="J42" i="50"/>
  <c r="M35" i="50"/>
  <c r="R28" i="50"/>
  <c r="U28" i="50" s="1"/>
  <c r="M28" i="50"/>
  <c r="N28" i="50" s="1"/>
  <c r="R37" i="50"/>
  <c r="U37" i="50" s="1"/>
  <c r="M37" i="50"/>
  <c r="N37" i="50" s="1"/>
  <c r="J32" i="50"/>
  <c r="R25" i="50"/>
  <c r="M25" i="50"/>
  <c r="N35" i="50" l="1"/>
  <c r="N42" i="50" s="1"/>
  <c r="M42" i="50"/>
  <c r="R42" i="50"/>
  <c r="U42" i="50" s="1"/>
  <c r="U35" i="50"/>
  <c r="N25" i="50"/>
  <c r="N32" i="50" s="1"/>
  <c r="M32" i="50"/>
  <c r="R32" i="50"/>
  <c r="U32" i="50" s="1"/>
  <c r="U25" i="50"/>
  <c r="M50" i="50"/>
  <c r="N45" i="50"/>
  <c r="N50" i="50" s="1"/>
  <c r="R48" i="50"/>
  <c r="U45" i="50"/>
  <c r="R55" i="50" l="1"/>
  <c r="U48" i="50"/>
  <c r="N57" i="50"/>
  <c r="B8" i="48"/>
  <c r="B9" i="48"/>
  <c r="B10" i="48"/>
  <c r="B20" i="48"/>
  <c r="B21" i="48"/>
  <c r="G31" i="48"/>
  <c r="B7" i="48" s="1"/>
  <c r="G32" i="48"/>
  <c r="G33" i="48"/>
  <c r="G34" i="48"/>
  <c r="G35" i="48"/>
  <c r="B11" i="48" s="1"/>
  <c r="G36" i="48"/>
  <c r="B12" i="48" s="1"/>
  <c r="G37" i="48"/>
  <c r="B13" i="48" s="1"/>
  <c r="G38" i="48"/>
  <c r="B14" i="48" s="1"/>
  <c r="G39" i="48"/>
  <c r="B15" i="48" s="1"/>
  <c r="G40" i="48"/>
  <c r="B16" i="48" s="1"/>
  <c r="G41" i="48"/>
  <c r="B17" i="48" s="1"/>
  <c r="G42" i="48"/>
  <c r="B18" i="48" s="1"/>
  <c r="G43" i="48"/>
  <c r="B19" i="48" s="1"/>
  <c r="G44" i="48"/>
  <c r="G45" i="48"/>
  <c r="J27" i="47"/>
  <c r="J29" i="47" s="1"/>
  <c r="F27" i="47"/>
  <c r="F29" i="47" s="1"/>
  <c r="B24" i="48" l="1"/>
  <c r="F35" i="43"/>
  <c r="F34" i="43"/>
  <c r="F33" i="43"/>
  <c r="G48" i="48" l="1"/>
  <c r="F48" i="48"/>
  <c r="E48" i="48"/>
  <c r="D48" i="48"/>
  <c r="C48" i="48"/>
  <c r="B48" i="48"/>
  <c r="G47" i="48"/>
  <c r="F47" i="48"/>
  <c r="E47" i="48"/>
  <c r="D47" i="48"/>
  <c r="C47" i="48"/>
  <c r="B47" i="48"/>
  <c r="G46" i="48"/>
  <c r="F46" i="48"/>
  <c r="E46" i="48"/>
  <c r="D46" i="48"/>
  <c r="C46" i="48"/>
  <c r="B46" i="48"/>
  <c r="D8" i="48"/>
  <c r="E8" i="48" s="1"/>
  <c r="D20" i="48"/>
  <c r="E20" i="48" s="1"/>
  <c r="D19" i="48"/>
  <c r="E19" i="48" s="1"/>
  <c r="D18" i="48"/>
  <c r="E18" i="48" s="1"/>
  <c r="D17" i="48"/>
  <c r="E17" i="48" s="1"/>
  <c r="D16" i="48"/>
  <c r="E16" i="48" s="1"/>
  <c r="D15" i="48"/>
  <c r="E15" i="48" s="1"/>
  <c r="D14" i="48"/>
  <c r="E14" i="48" s="1"/>
  <c r="D13" i="48"/>
  <c r="E13" i="48" s="1"/>
  <c r="D12" i="48"/>
  <c r="E12" i="48" s="1"/>
  <c r="C23" i="48"/>
  <c r="C22" i="48"/>
  <c r="I37" i="47"/>
  <c r="E37" i="47"/>
  <c r="J23" i="47"/>
  <c r="J25" i="47" s="1"/>
  <c r="F23" i="47"/>
  <c r="F25" i="47" s="1"/>
  <c r="H20" i="47"/>
  <c r="D20" i="47"/>
  <c r="J15" i="47"/>
  <c r="J17" i="47" s="1"/>
  <c r="F15" i="47"/>
  <c r="F17" i="47" s="1"/>
  <c r="I11" i="47"/>
  <c r="I13" i="47" s="1"/>
  <c r="E11" i="47"/>
  <c r="E13" i="47" s="1"/>
  <c r="C53" i="39"/>
  <c r="B53" i="39"/>
  <c r="C68" i="39"/>
  <c r="B68" i="39"/>
  <c r="B47" i="39"/>
  <c r="B12" i="39"/>
  <c r="B24" i="39"/>
  <c r="B33" i="39"/>
  <c r="B40" i="39"/>
  <c r="E115" i="38"/>
  <c r="D115" i="38"/>
  <c r="H113" i="38"/>
  <c r="H115" i="38" s="1"/>
  <c r="F113" i="38"/>
  <c r="F115" i="38" s="1"/>
  <c r="C113" i="38"/>
  <c r="C115" i="38" s="1"/>
  <c r="F36" i="38"/>
  <c r="H36" i="38" s="1"/>
  <c r="F35" i="38"/>
  <c r="H35" i="38" s="1"/>
  <c r="F34" i="38"/>
  <c r="H34" i="38" s="1"/>
  <c r="F33" i="38"/>
  <c r="H33" i="38" s="1"/>
  <c r="F32" i="38"/>
  <c r="H32" i="38" s="1"/>
  <c r="F31" i="38"/>
  <c r="H31" i="38" s="1"/>
  <c r="F30" i="38"/>
  <c r="H30" i="38" s="1"/>
  <c r="F29" i="38"/>
  <c r="H29" i="38" s="1"/>
  <c r="F28" i="38"/>
  <c r="H28" i="38" s="1"/>
  <c r="K59" i="4"/>
  <c r="K60" i="4" s="1"/>
  <c r="B69" i="39" l="1"/>
  <c r="D10" i="48"/>
  <c r="E10" i="48" s="1"/>
  <c r="D9" i="48"/>
  <c r="E9" i="48" s="1"/>
  <c r="D21" i="48"/>
  <c r="E21" i="48" s="1"/>
  <c r="D11" i="48"/>
  <c r="E11" i="48" s="1"/>
  <c r="C24" i="48"/>
  <c r="B34" i="39"/>
  <c r="F64" i="38"/>
  <c r="E64" i="38"/>
  <c r="C33" i="39"/>
  <c r="C24" i="39"/>
  <c r="C12" i="39"/>
  <c r="B22" i="48" l="1"/>
  <c r="D22" i="48" s="1"/>
  <c r="E22" i="48" s="1"/>
  <c r="D7" i="48"/>
  <c r="B23" i="48"/>
  <c r="D23" i="48" s="1"/>
  <c r="E23" i="48" s="1"/>
  <c r="C34" i="39"/>
  <c r="D24" i="48" l="1"/>
  <c r="E24" i="48" s="1"/>
  <c r="E7" i="48"/>
  <c r="R11" i="4" l="1"/>
  <c r="R12" i="4" s="1"/>
  <c r="E36" i="43" l="1"/>
  <c r="D36" i="43"/>
  <c r="C36" i="43"/>
  <c r="H35" i="43"/>
  <c r="H34" i="43"/>
  <c r="H33" i="43"/>
  <c r="C40" i="39"/>
  <c r="E57" i="38"/>
  <c r="D54" i="38"/>
  <c r="C54" i="38"/>
  <c r="F36" i="43" l="1"/>
  <c r="H36" i="43"/>
  <c r="C47" i="39" l="1"/>
  <c r="C69" i="39" s="1"/>
  <c r="I69" i="38"/>
  <c r="I43" i="38"/>
  <c r="D64" i="38"/>
  <c r="C64" i="38"/>
  <c r="F57" i="38"/>
  <c r="C57" i="38"/>
  <c r="B56" i="38"/>
  <c r="F54" i="38"/>
  <c r="E54" i="38"/>
  <c r="F47" i="38"/>
  <c r="D47" i="38"/>
  <c r="D57" i="38" s="1"/>
  <c r="G26" i="38"/>
  <c r="F26" i="38"/>
  <c r="C26" i="38"/>
  <c r="B24" i="38"/>
  <c r="F7" i="4" l="1"/>
  <c r="F5" i="5"/>
  <c r="J26" i="5" l="1"/>
  <c r="B14" i="5" l="1"/>
  <c r="D32" i="5" l="1"/>
  <c r="N32" i="5"/>
  <c r="C32" i="5"/>
  <c r="D31" i="5"/>
  <c r="K31" i="5"/>
  <c r="C31" i="5"/>
  <c r="D28" i="5"/>
  <c r="K28" i="5"/>
  <c r="D29" i="5"/>
  <c r="K29" i="5"/>
  <c r="C29" i="5"/>
  <c r="C28" i="5"/>
  <c r="D26" i="5"/>
  <c r="K26" i="5"/>
  <c r="C26" i="5"/>
  <c r="D25" i="5"/>
  <c r="J25" i="5"/>
  <c r="C25" i="5"/>
  <c r="D22" i="5"/>
  <c r="J22" i="5"/>
  <c r="D23" i="5"/>
  <c r="J23" i="5"/>
  <c r="D24" i="5"/>
  <c r="J24" i="5"/>
  <c r="C23" i="5"/>
  <c r="C24" i="5"/>
  <c r="C22" i="5"/>
  <c r="D20" i="5"/>
  <c r="J20" i="5"/>
  <c r="D21" i="5"/>
  <c r="J21" i="5"/>
  <c r="C21" i="5"/>
  <c r="C20" i="5"/>
  <c r="D17" i="5"/>
  <c r="J17" i="5"/>
  <c r="D18" i="5"/>
  <c r="J18" i="5"/>
  <c r="D19" i="5"/>
  <c r="J19" i="5"/>
  <c r="C18" i="5"/>
  <c r="C19" i="5"/>
  <c r="C17" i="5"/>
  <c r="D16" i="5"/>
  <c r="J16" i="5"/>
  <c r="C16" i="5"/>
  <c r="D15" i="5"/>
  <c r="I15" i="5"/>
  <c r="C15" i="5"/>
  <c r="I14" i="5"/>
  <c r="D14" i="5"/>
  <c r="C14" i="5"/>
  <c r="I12" i="5"/>
  <c r="I13" i="5"/>
  <c r="C13" i="5"/>
  <c r="C12" i="5"/>
  <c r="D11" i="5"/>
  <c r="H11" i="5"/>
  <c r="C11" i="5"/>
  <c r="H10" i="5"/>
  <c r="D10" i="5"/>
  <c r="C10" i="5"/>
  <c r="H9" i="5"/>
  <c r="H8" i="5"/>
  <c r="C9" i="5"/>
  <c r="C8" i="5"/>
  <c r="D7" i="5"/>
  <c r="C7" i="5"/>
  <c r="G7" i="5"/>
  <c r="C4" i="5"/>
  <c r="C12" i="9" l="1"/>
  <c r="B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8" authorId="0" shapeId="0" xr:uid="{00000000-0006-0000-03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20" authorId="0" shapeId="0" xr:uid="{00000000-0006-0000-0300-000002000000}">
      <text>
        <r>
          <rPr>
            <b/>
            <sz val="9"/>
            <color indexed="81"/>
            <rFont val="Tahoma"/>
            <family val="2"/>
          </rPr>
          <t>EKO:</t>
        </r>
        <r>
          <rPr>
            <sz val="9"/>
            <color indexed="81"/>
            <rFont val="Tahoma"/>
            <family val="2"/>
          </rPr>
          <t xml:space="preserve">
Data Tillgängligt för EKO dagen efter</t>
        </r>
      </text>
    </comment>
    <comment ref="C21" authorId="0" shapeId="0" xr:uid="{00000000-0006-0000-0300-000003000000}">
      <text>
        <r>
          <rPr>
            <b/>
            <sz val="9"/>
            <color indexed="81"/>
            <rFont val="Tahoma"/>
            <family val="2"/>
          </rPr>
          <t>EKO:</t>
        </r>
        <r>
          <rPr>
            <sz val="9"/>
            <color indexed="81"/>
            <rFont val="Tahoma"/>
            <family val="2"/>
          </rPr>
          <t xml:space="preserve">
Datum tillgängligt för EKO dagen efter
</t>
        </r>
      </text>
    </comment>
    <comment ref="C25" authorId="1" shapeId="0" xr:uid="{00000000-0006-0000-0300-000004000000}">
      <text>
        <r>
          <rPr>
            <sz val="9"/>
            <color indexed="81"/>
            <rFont val="Tahoma"/>
            <family val="2"/>
          </rPr>
          <t xml:space="preserve"> påsklov 14-23/4
</t>
        </r>
      </text>
    </comment>
    <comment ref="C30" authorId="1" shapeId="0" xr:uid="{00000000-0006-0000-0300-000005000000}">
      <text>
        <r>
          <rPr>
            <sz val="9"/>
            <color indexed="81"/>
            <rFont val="Tahoma"/>
            <family val="2"/>
          </rPr>
          <t xml:space="preserve">EKO:
Påminn om avstämning enl prognosbilaga 9
</t>
        </r>
      </text>
    </comment>
    <comment ref="C62" authorId="0" shapeId="0" xr:uid="{00000000-0006-0000-0300-000008000000}">
      <text>
        <r>
          <rPr>
            <b/>
            <sz val="9"/>
            <color indexed="81"/>
            <rFont val="Tahoma"/>
            <family val="2"/>
          </rPr>
          <t>EKO:</t>
        </r>
        <r>
          <rPr>
            <sz val="9"/>
            <color indexed="81"/>
            <rFont val="Tahoma"/>
            <family val="2"/>
          </rPr>
          <t xml:space="preserve">
Sedan noll 100/200 per fak- Pia, Eva, Ingrid
</t>
        </r>
      </text>
    </comment>
    <comment ref="M64" authorId="0" shapeId="0" xr:uid="{743AA52F-8F65-4784-8B13-EF8783263996}">
      <text>
        <r>
          <rPr>
            <b/>
            <sz val="9"/>
            <color indexed="81"/>
            <rFont val="Tahoma"/>
            <family val="2"/>
          </rPr>
          <t>Deadline till Eva SS men lämnas i juli innan semester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6" authorId="0" shapeId="0" xr:uid="{00000000-0006-0000-04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8" authorId="0" shapeId="0" xr:uid="{00000000-0006-0000-0400-000002000000}">
      <text>
        <r>
          <rPr>
            <b/>
            <sz val="9"/>
            <color indexed="81"/>
            <rFont val="Tahoma"/>
            <family val="2"/>
          </rPr>
          <t>EKO:</t>
        </r>
        <r>
          <rPr>
            <sz val="9"/>
            <color indexed="81"/>
            <rFont val="Tahoma"/>
            <family val="2"/>
          </rPr>
          <t xml:space="preserve">
Data Tillgängligt för EKO dagen efter</t>
        </r>
      </text>
    </comment>
    <comment ref="C9" authorId="0" shapeId="0" xr:uid="{00000000-0006-0000-0400-000003000000}">
      <text>
        <r>
          <rPr>
            <b/>
            <sz val="9"/>
            <color indexed="81"/>
            <rFont val="Tahoma"/>
            <family val="2"/>
          </rPr>
          <t>EKO:</t>
        </r>
        <r>
          <rPr>
            <sz val="9"/>
            <color indexed="81"/>
            <rFont val="Tahoma"/>
            <family val="2"/>
          </rPr>
          <t xml:space="preserve">
Datum tillgängligt för EKO dagen efter
</t>
        </r>
      </text>
    </comment>
    <comment ref="C14" authorId="1" shapeId="0" xr:uid="{00000000-0006-0000-0400-000004000000}">
      <text>
        <r>
          <rPr>
            <sz val="9"/>
            <color indexed="81"/>
            <rFont val="Tahoma"/>
            <family val="2"/>
          </rPr>
          <t xml:space="preserve">EKO:
Påminn om avstämning enl prognosbilaga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<sst xmlns="http://schemas.openxmlformats.org/spreadsheetml/2006/main" count="1369" uniqueCount="930">
  <si>
    <t>MITTUNIVERSITETET</t>
  </si>
  <si>
    <t>Ekonomiavdelningen</t>
  </si>
  <si>
    <t>Revideringar enl kolumn A nedan</t>
  </si>
  <si>
    <t>Reviderad</t>
  </si>
  <si>
    <r>
      <t xml:space="preserve">Innehållsförteckning prognosbilagor 2024, </t>
    </r>
    <r>
      <rPr>
        <sz val="10"/>
        <color rgb="FF000000"/>
        <rFont val="Arial"/>
        <family val="2"/>
      </rPr>
      <t>Dnr MIUN 2024/XXX</t>
    </r>
  </si>
  <si>
    <t>Kommentar</t>
  </si>
  <si>
    <t xml:space="preserve">Revideringar </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</si>
  <si>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</si>
  <si>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</si>
  <si>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</si>
  <si>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</si>
  <si>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</si>
  <si>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</si>
  <si>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</si>
  <si>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</si>
  <si>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</si>
  <si>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Bilaga 3a, 3b</t>
  </si>
  <si>
    <t>Budgetvärden lokaler, kontorsprocent</t>
  </si>
  <si>
    <t>bokningsbara lokaler rev</t>
  </si>
  <si>
    <t>Bilaga 4</t>
  </si>
  <si>
    <t>Strategisk resurs (utgår budget 2020)</t>
  </si>
  <si>
    <t>Bilaga 5</t>
  </si>
  <si>
    <t>Budgetvärden kärnverksamhet, anslagsfinansierad grundutbildning (GU)</t>
  </si>
  <si>
    <t>Bilaga 6</t>
  </si>
  <si>
    <t>Budgetvärden kärnverksamhet, anslagsfinansierad forskning (FO)</t>
  </si>
  <si>
    <t>Bilaga 7</t>
  </si>
  <si>
    <t>Särskilda satsningar anslag samt bidrag via Kammarkollegiet ( Anslag 2:64, 2:65, 2:67)</t>
  </si>
  <si>
    <t>VFU vårdutb tillkom i prognos</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</si>
  <si>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</si>
  <si>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</si>
  <si>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</si>
  <si>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</si>
  <si>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</si>
  <si>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</si>
  <si>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</si>
  <si>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</si>
  <si>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</si>
  <si>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</si>
  <si>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</si>
  <si>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</si>
  <si>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</si>
  <si>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</si>
  <si>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rev vissa kommentarer</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</si>
  <si>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</si>
  <si>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</si>
  <si>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</si>
  <si>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</si>
  <si>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2022</t>
  </si>
  <si>
    <t xml:space="preserve"> OBS! för budget 2021 kontaktas CAMPs avdelningsekonom för specifikationer</t>
  </si>
  <si>
    <t>Separat Excel fil för ytterligare investeringsprognos ytterligare 4 år utöver budgetåret (till flerårsbudget)</t>
  </si>
  <si>
    <t>EKO/ eko_delat/ 1 Planerings- och uppföljningsprocessen/ 1.2 Stöd- och kärnverksamheten/ Budget 2022/ Investeringsprognos flera år.</t>
  </si>
  <si>
    <t>Processbeskrivning för budget och prognos i Hypergene</t>
  </si>
  <si>
    <t>Not 1) Budget</t>
  </si>
  <si>
    <t>Not 2) Prognos</t>
  </si>
  <si>
    <t>Svart = Tidplan Prognos</t>
  </si>
  <si>
    <t>Bilaga 1:1</t>
  </si>
  <si>
    <t>Vita celler tider fr fg år</t>
  </si>
  <si>
    <t>INTERN EKO TIDPLAN PROGNOS  2025 för budgetgrupp</t>
  </si>
  <si>
    <t>Gula celler tider/ motsv veckodagar fr fg år</t>
  </si>
  <si>
    <t>Orange celler är förslag rev datum</t>
  </si>
  <si>
    <t>Gröna celler klara för Prognos</t>
  </si>
  <si>
    <t>länkas till bila 1.2</t>
  </si>
  <si>
    <t>Ansvarig/</t>
  </si>
  <si>
    <t>Art</t>
  </si>
  <si>
    <t>Vecka</t>
  </si>
  <si>
    <t>Aktivitet</t>
  </si>
  <si>
    <t>Avser</t>
  </si>
  <si>
    <t>Kl</t>
  </si>
  <si>
    <t>Dec-Jan</t>
  </si>
  <si>
    <t>Feb</t>
  </si>
  <si>
    <t>Mar</t>
  </si>
  <si>
    <t>Apr</t>
  </si>
  <si>
    <t>Maj</t>
  </si>
  <si>
    <t>Juni</t>
  </si>
  <si>
    <t>Jul</t>
  </si>
  <si>
    <t>Aug</t>
  </si>
  <si>
    <t>Sep</t>
  </si>
  <si>
    <t>Okt</t>
  </si>
  <si>
    <t>Nov</t>
  </si>
  <si>
    <t>Dec</t>
  </si>
  <si>
    <t>B/P</t>
  </si>
  <si>
    <t>Första planering prognosarbete våren</t>
  </si>
  <si>
    <t>Ingrid</t>
  </si>
  <si>
    <t>nov</t>
  </si>
  <si>
    <t>X</t>
  </si>
  <si>
    <t>Första planeringsmöte prognosarbete våren samt prel budgettidplan höst</t>
  </si>
  <si>
    <t>Budgetgrupp</t>
  </si>
  <si>
    <t>10-11</t>
  </si>
  <si>
    <t>9/12</t>
  </si>
  <si>
    <t>möte kallat</t>
  </si>
  <si>
    <t>Ytt avstämningsmöte efter remiss</t>
  </si>
  <si>
    <t>Ingird, Eva S, Pia, Tobias K</t>
  </si>
  <si>
    <t>9-9.30</t>
  </si>
  <si>
    <t>19/12</t>
  </si>
  <si>
    <t>Planeringsmöte systemadm ULS</t>
  </si>
  <si>
    <t>Ingrid, Carina, Kenneth</t>
  </si>
  <si>
    <t>13.30-14</t>
  </si>
  <si>
    <t>Möte gällande procentsatser löneökning för Prognos- EKO/HR</t>
  </si>
  <si>
    <t>Ingrid, Bea, Camilla, EKO chef</t>
  </si>
  <si>
    <t>febr</t>
  </si>
  <si>
    <t>ej kallat</t>
  </si>
  <si>
    <t>Slutlig planering prognosarbete; tidplan, anv o bil. Skypemöte</t>
  </si>
  <si>
    <t>budgetgrupp inkl Anna L</t>
  </si>
  <si>
    <t>17/2</t>
  </si>
  <si>
    <t>US Åsred mm</t>
  </si>
  <si>
    <t>20/2</t>
  </si>
  <si>
    <t>Grunddata prognos uppdateras Hypergene - maskinell o manuell indata</t>
  </si>
  <si>
    <t>Ingrid, Bea</t>
  </si>
  <si>
    <t>v9</t>
  </si>
  <si>
    <t>Eventuellt Justerade takbelopp avdelningar (inom fak)</t>
  </si>
  <si>
    <t>Pia, Eva</t>
  </si>
  <si>
    <t>v9-10</t>
  </si>
  <si>
    <t>Deadline EKOs budgetgrupp revideringar i bilagor och anvisningar</t>
  </si>
  <si>
    <t>budgetgrupp</t>
  </si>
  <si>
    <t>26/2</t>
  </si>
  <si>
    <t>Uppstartsmöte prognosarbete - Teams</t>
  </si>
  <si>
    <t>samtliga</t>
  </si>
  <si>
    <t>10-10.30</t>
  </si>
  <si>
    <t>27/2</t>
  </si>
  <si>
    <t>Möte kallat i dec 2024</t>
  </si>
  <si>
    <r>
      <t xml:space="preserve">Deadline </t>
    </r>
    <r>
      <rPr>
        <b/>
        <u/>
        <sz val="9"/>
        <rFont val="Arial"/>
        <family val="2"/>
      </rPr>
      <t>registrering</t>
    </r>
    <r>
      <rPr>
        <b/>
        <sz val="9"/>
        <rFont val="Arial"/>
        <family val="2"/>
      </rPr>
      <t xml:space="preserve"> tjänsteplanering </t>
    </r>
    <r>
      <rPr>
        <b/>
        <u/>
        <sz val="9"/>
        <rFont val="Arial"/>
        <family val="2"/>
      </rPr>
      <t xml:space="preserve">i </t>
    </r>
    <r>
      <rPr>
        <b/>
        <sz val="9"/>
        <rFont val="Arial"/>
        <family val="2"/>
      </rPr>
      <t>Retendo för prognos EKO</t>
    </r>
  </si>
  <si>
    <t>18/3</t>
  </si>
  <si>
    <t>avst m Kenneth 2024-12-19</t>
  </si>
  <si>
    <r>
      <t>Deadline</t>
    </r>
    <r>
      <rPr>
        <b/>
        <u/>
        <sz val="9"/>
        <rFont val="Arial"/>
        <family val="2"/>
      </rPr>
      <t xml:space="preserve"> registrering </t>
    </r>
    <r>
      <rPr>
        <b/>
        <sz val="9"/>
        <rFont val="Arial"/>
        <family val="2"/>
      </rPr>
      <t>intäkter</t>
    </r>
    <r>
      <rPr>
        <b/>
        <u/>
        <sz val="9"/>
        <rFont val="Arial"/>
        <family val="2"/>
      </rPr>
      <t xml:space="preserve"> i</t>
    </r>
    <r>
      <rPr>
        <b/>
        <sz val="9"/>
        <rFont val="Arial"/>
        <family val="2"/>
      </rPr>
      <t xml:space="preserve"> Stina för prognos EKO </t>
    </r>
  </si>
  <si>
    <t>26/3</t>
  </si>
  <si>
    <t xml:space="preserve"> </t>
  </si>
  <si>
    <t>avst m Carina 2024-12-19</t>
  </si>
  <si>
    <r>
      <t xml:space="preserve">Sista dag för att rega utlånad personal i Hypergene SAMTLIGA AVD. </t>
    </r>
    <r>
      <rPr>
        <sz val="9"/>
        <rFont val="Arial"/>
        <family val="2"/>
      </rPr>
      <t>Endast överenskomna utlån efter detta</t>
    </r>
  </si>
  <si>
    <t>samtliga avd/inst</t>
  </si>
  <si>
    <t>24/3</t>
  </si>
  <si>
    <t>Avstämning ut- och in-lån</t>
  </si>
  <si>
    <t>13-14</t>
  </si>
  <si>
    <t>Revidering prognos kontor, speciallokaler efter debidetering kvartal 1</t>
  </si>
  <si>
    <t>Anna-Carin H</t>
  </si>
  <si>
    <t>v13</t>
  </si>
  <si>
    <t>avstäms m ACH 17 febr 2025</t>
  </si>
  <si>
    <t xml:space="preserve">Skärtorsdag - annandag påsk </t>
  </si>
  <si>
    <t>18-21/4</t>
  </si>
  <si>
    <t>Skolor påsklov</t>
  </si>
  <si>
    <t>22/25/4</t>
  </si>
  <si>
    <t>US  (ingen ekonomi)</t>
  </si>
  <si>
    <t>24/4</t>
  </si>
  <si>
    <t>Trigger</t>
  </si>
  <si>
    <t>Första körning fördelningstrigger- visar prognos under Ekonomirapporter. Sedan varje dag till deadline</t>
  </si>
  <si>
    <t>v 15</t>
  </si>
  <si>
    <t>Vårprop och Vårändringsbudget 2025</t>
  </si>
  <si>
    <t xml:space="preserve">Regeringen </t>
  </si>
  <si>
    <t>ca 15/4</t>
  </si>
  <si>
    <t>Samtliga avdelningar/Institutioner klarmarkerade av avdelningschef/prefekt samt sidoordnad spec kommunavtal</t>
  </si>
  <si>
    <t>16/4</t>
  </si>
  <si>
    <t>Avstämning avd, tot fak o tot univgem stöd</t>
  </si>
  <si>
    <t>Pia, Eva, samordn FÖRV</t>
  </si>
  <si>
    <t>v17-18</t>
  </si>
  <si>
    <t>Tot Fakultets löner kärnverks GU, UTBproj, FO proj för Beräkning univ gem stöd per fakultet - PREL</t>
  </si>
  <si>
    <t>17/4</t>
  </si>
  <si>
    <t>prel tid</t>
  </si>
  <si>
    <t>Beräkning univ gem stödverks per fakultet  till resp fak- PREL</t>
  </si>
  <si>
    <t>första omräkning</t>
  </si>
  <si>
    <t>17-18</t>
  </si>
  <si>
    <t>Kommentarer prognos enligt anvisningar,avdelningar</t>
  </si>
  <si>
    <t>samtliga avd ekonomer</t>
  </si>
  <si>
    <t>Prognos räntor tot Miun intäkt kostnad.</t>
  </si>
  <si>
    <t>Anna-Karin, Thomas</t>
  </si>
  <si>
    <t xml:space="preserve">Avstämning Prognos total lokalkostnad Miun </t>
  </si>
  <si>
    <t>Ingrid, Anna-Carin</t>
  </si>
  <si>
    <t>Prel slutjustering Miun tot</t>
  </si>
  <si>
    <t xml:space="preserve">Förberedelse dialogmaterial avd o fak tot och univ gem stöd tot </t>
  </si>
  <si>
    <t>Ytterligare HST/HPR prognos för ev omfördelning av anslag/fak inkl förslag beslut</t>
  </si>
  <si>
    <t>Fak, Eva SS, Ingrid</t>
  </si>
  <si>
    <t>v19</t>
  </si>
  <si>
    <t>NYTT fr o m 2025</t>
  </si>
  <si>
    <t>HST/HPR</t>
  </si>
  <si>
    <t>HST, HPR Prognos till Utb departementet</t>
  </si>
  <si>
    <t>Eva SS</t>
  </si>
  <si>
    <t>25/4</t>
  </si>
  <si>
    <t>20/10</t>
  </si>
  <si>
    <t xml:space="preserve">regleringsbrev </t>
  </si>
  <si>
    <t xml:space="preserve">US </t>
  </si>
  <si>
    <t>9-10/6</t>
  </si>
  <si>
    <t>17-20</t>
  </si>
  <si>
    <t>Verksamhetsdialoger NMT</t>
  </si>
  <si>
    <t>NMT</t>
  </si>
  <si>
    <t>5-8 maj</t>
  </si>
  <si>
    <t>19-20</t>
  </si>
  <si>
    <t>Verksamhetsdialoger HUV</t>
  </si>
  <si>
    <t>HUV</t>
  </si>
  <si>
    <t>5-9 maj</t>
  </si>
  <si>
    <t>Verksamhetsdialoger FÖRV (exkl ekonomi)</t>
  </si>
  <si>
    <t>FÖRV</t>
  </si>
  <si>
    <t>v19-20?</t>
  </si>
  <si>
    <t>Ev justeringar avd-/inst-prognoser efter dialoger- sker löpande efter dialog</t>
  </si>
  <si>
    <t>aktuella avd, inst</t>
  </si>
  <si>
    <t>12/5</t>
  </si>
  <si>
    <t>Ev justeringar totalnivåer efter dialoger</t>
  </si>
  <si>
    <t>Pia, Eva S, Tobias K</t>
  </si>
  <si>
    <t>13/5</t>
  </si>
  <si>
    <t>Fördelningstrigger efter rev</t>
  </si>
  <si>
    <t>5-13/5</t>
  </si>
  <si>
    <t>KOLLA ATT Res räkn är identiska under uppgiftsdelen och resultaträkning - MIUN TOT</t>
  </si>
  <si>
    <t>Beräkning univ gem stödverks per fakultet  till resp fak</t>
  </si>
  <si>
    <t>14/5</t>
  </si>
  <si>
    <t>andra ev slutlig omräkning</t>
  </si>
  <si>
    <t>Prognos per totalt fakultet/centralt stöd klarmarkerade i Hypergene av fak/förv-ekonom</t>
  </si>
  <si>
    <t>v20</t>
  </si>
  <si>
    <t>Prognos per fakultet/centralt stöd klarmarkerade i Hypergene av dekan/chef</t>
  </si>
  <si>
    <t>chefer totalnivåer</t>
  </si>
  <si>
    <t>v 20</t>
  </si>
  <si>
    <t>Kommentarer prognos, totalnivåer fak, univ gem stöd  enligt anvisningar</t>
  </si>
  <si>
    <t>Slutjusteringar Miun tot</t>
  </si>
  <si>
    <t>efter 14/5</t>
  </si>
  <si>
    <t>OBS! KOLLA attt resräkn är identiska under prognosuppg och ekonomirapport efter sista fördelningstrigger</t>
  </si>
  <si>
    <r>
      <t xml:space="preserve">Bilder investeringar till rektorsdialog till Ingrid. </t>
    </r>
    <r>
      <rPr>
        <sz val="9"/>
        <color rgb="FFFF0000"/>
        <rFont val="Arial"/>
        <family val="2"/>
      </rPr>
      <t>Senast 22/5</t>
    </r>
  </si>
  <si>
    <t>v 21</t>
  </si>
  <si>
    <t>Sammanställning material till rektorsdialog</t>
  </si>
  <si>
    <t xml:space="preserve">samtliga </t>
  </si>
  <si>
    <t>v21</t>
  </si>
  <si>
    <t xml:space="preserve">Leverans material till rektorsdialog. Lev till planeringsfunktion </t>
  </si>
  <si>
    <t xml:space="preserve">Pia, Eva S, Tobias K, Ingrid </t>
  </si>
  <si>
    <t>23/5</t>
  </si>
  <si>
    <t>23-24</t>
  </si>
  <si>
    <t>Rektorsdialoger Miun tot, HUV, NMT. FÖRV</t>
  </si>
  <si>
    <t>samtliga på totalnivå</t>
  </si>
  <si>
    <t>2+4/6</t>
  </si>
  <si>
    <t xml:space="preserve">Se sammantrplan </t>
  </si>
  <si>
    <t>Ev. slutjusterade prognoser avd/inst - sker löpande efter rektorsdialog</t>
  </si>
  <si>
    <t>aktuella avd/inst</t>
  </si>
  <si>
    <t>undantagsfall, avd öppnas sep för detta- sker löpande efter dialog</t>
  </si>
  <si>
    <t>Ev. slutjusterade prognoser total fakulteter samt univ gem stödverksamhet- ef rektorsdialog</t>
  </si>
  <si>
    <t>Pia, EvaS, Tobias K</t>
  </si>
  <si>
    <t xml:space="preserve">Ev Tot Fakultets löner kärnverks GU, UTBproj, FO proj för Beräkning univ gem stöd per fakultet - </t>
  </si>
  <si>
    <t>4/6</t>
  </si>
  <si>
    <t>undantagsfall justerad omräkning</t>
  </si>
  <si>
    <t>US</t>
  </si>
  <si>
    <t>Total Prognos Miun inkl kommentarer - delårsrapport</t>
  </si>
  <si>
    <t>juli</t>
  </si>
  <si>
    <t>17/8</t>
  </si>
  <si>
    <t>Ingen komplett bokslut kv 2 d v s ingår ej i delårssrapport</t>
  </si>
  <si>
    <t>Ev. ULG prognos kv 1 mot budget för året</t>
  </si>
  <si>
    <t>EKO chef</t>
  </si>
  <si>
    <t>juni</t>
  </si>
  <si>
    <t>eller räcker det med dialogerna?? ULG eller ledningsråd?</t>
  </si>
  <si>
    <r>
      <rPr>
        <b/>
        <sz val="9"/>
        <rFont val="Arial"/>
        <family val="2"/>
      </rPr>
      <t>US</t>
    </r>
    <r>
      <rPr>
        <sz val="9"/>
        <rFont val="Arial"/>
        <family val="2"/>
      </rPr>
      <t xml:space="preserve"> delårsrapport inkl prognos kv 1  </t>
    </r>
  </si>
  <si>
    <t>23/9</t>
  </si>
  <si>
    <t>Bilaga 1:2</t>
  </si>
  <si>
    <t>data länkas fr Bil 1:1</t>
  </si>
  <si>
    <t>TIDPLAN PROGNOS 2025</t>
  </si>
  <si>
    <t>Till avd. ekonomer samt chefer stöd- och kärnverksamhet</t>
  </si>
  <si>
    <t>Jan</t>
  </si>
  <si>
    <t>18-20</t>
  </si>
  <si>
    <t>endast undatntagsfall</t>
  </si>
  <si>
    <t>Prognosvärden personalkostnader 2025</t>
  </si>
  <si>
    <t>Budgetvärden:</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</si>
  <si>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</si>
  <si>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</si>
  <si>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</si>
  <si>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</si>
  <si>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</si>
  <si>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</si>
  <si>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För anställda födda 1966-1987</t>
  </si>
  <si>
    <t>För anställda födda 1960-1965</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</si>
  <si>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</si>
  <si>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</si>
  <si>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</si>
  <si>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</si>
  <si>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</si>
  <si>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</si>
  <si>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</si>
  <si>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</si>
  <si>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</si>
  <si>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</si>
  <si>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</si>
  <si>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 xml:space="preserve">   Löneuppräkning  månadslön okt-dec 2025 (RALS 2025-10-01 - 2026-09-30)</t>
  </si>
  <si>
    <t>inkl löneglidning</t>
  </si>
  <si>
    <t>För ev justering av total lönekostnad per avdelning/institution görs justering med totalbelopp</t>
  </si>
  <si>
    <t>Budget- och Prognosvärden 2025</t>
  </si>
  <si>
    <t>Bilaga 3a</t>
  </si>
  <si>
    <t>Lokalkostnad per avdelning samt årskostnad per kvm:</t>
  </si>
  <si>
    <t>Avd/inst´s lab.lokaler, datasalar och bokningsbara lokaler fördelas ut i verksamheten som direkt kostnad med kronor per kvm.</t>
  </si>
  <si>
    <t>bokningsbara rev 2025-04-09</t>
  </si>
  <si>
    <t>Kontor fördelas med procentpåslag på lön (konto 4000-4061 exkl 4051). Modell för beräkning av procentsats se årets budgetanvisningar.</t>
  </si>
  <si>
    <t>ingen ytt förändring i prognos</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</si>
  <si>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</si>
  <si>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</si>
  <si>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</si>
  <si>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</si>
  <si>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</si>
  <si>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</si>
  <si>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</si>
  <si>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</si>
  <si>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</si>
  <si>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</si>
  <si>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</si>
  <si>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</si>
  <si>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</si>
  <si>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Budget</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</si>
  <si>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</si>
  <si>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</si>
  <si>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</si>
  <si>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</si>
  <si>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</si>
  <si>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</si>
  <si>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</si>
  <si>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</si>
  <si>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</si>
  <si>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</si>
  <si>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</si>
  <si>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</si>
  <si>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</si>
  <si>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</si>
  <si>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</si>
  <si>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</si>
  <si>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</si>
  <si>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</si>
  <si>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2025</t>
  </si>
  <si>
    <t xml:space="preserve">budget  </t>
  </si>
  <si>
    <t>Fördelning</t>
  </si>
  <si>
    <t>kto 95012</t>
  </si>
  <si>
    <t>kto 95019</t>
  </si>
  <si>
    <t>kto 95013</t>
  </si>
  <si>
    <t>kto 95018</t>
  </si>
  <si>
    <t>kr</t>
  </si>
  <si>
    <t>(kkr)</t>
  </si>
  <si>
    <t>kto 95016</t>
  </si>
  <si>
    <t>Summa</t>
  </si>
  <si>
    <t>Fakultetet/avdelningar</t>
  </si>
  <si>
    <t>HUV kansli</t>
  </si>
  <si>
    <t>HSV</t>
  </si>
  <si>
    <t>HSV (fa 1,0)</t>
  </si>
  <si>
    <t>UTV</t>
  </si>
  <si>
    <t>EJT</t>
  </si>
  <si>
    <t>HOV</t>
  </si>
  <si>
    <t>PSO</t>
  </si>
  <si>
    <t>Delsumma HUV</t>
  </si>
  <si>
    <t>NMT kansli</t>
  </si>
  <si>
    <t>DET</t>
  </si>
  <si>
    <t>IMD</t>
  </si>
  <si>
    <t>IMD (fa 1,0)</t>
  </si>
  <si>
    <t>KKI</t>
  </si>
  <si>
    <t>NDH (fa1,0)</t>
  </si>
  <si>
    <t>NDH</t>
  </si>
  <si>
    <t>Delsumma NMT</t>
  </si>
  <si>
    <t>Förvaltning</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</si>
  <si>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</si>
  <si>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</si>
  <si>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</si>
  <si>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</si>
  <si>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</si>
  <si>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</si>
  <si>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</si>
  <si>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</si>
  <si>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</si>
  <si>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</si>
  <si>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</si>
  <si>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</si>
  <si>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</si>
  <si>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</si>
  <si>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Prognosvärden, kontorslokaler 2025</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</si>
  <si>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</si>
  <si>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</si>
  <si>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</si>
  <si>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</si>
  <si>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</si>
  <si>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</si>
  <si>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</si>
  <si>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</si>
  <si>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</si>
  <si>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</si>
  <si>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</si>
  <si>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</si>
  <si>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Skrivarrum </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</si>
  <si>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</si>
  <si>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</si>
  <si>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</si>
  <si>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</si>
  <si>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</si>
  <si>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</si>
  <si>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</si>
  <si>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</si>
  <si>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</si>
  <si>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</si>
  <si>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</si>
  <si>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</si>
  <si>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</si>
  <si>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 xml:space="preserve"> Kontorsprocent för prognos 2025;</t>
  </si>
  <si>
    <t>Procentpåslag kontorskostnad 2025 (%) = Beslutad procent 2025</t>
  </si>
  <si>
    <t>Procentpåslag</t>
  </si>
  <si>
    <t>Procentpåslag budget  2025 = 2024 års värden</t>
  </si>
  <si>
    <t>Organisatorisk enhet</t>
  </si>
  <si>
    <t>Fakulteten för humanvetenskap</t>
  </si>
  <si>
    <t>Fakulteten för naturvet. teknik o medier</t>
  </si>
  <si>
    <t xml:space="preserve">Univ gem inkl förvaltning </t>
  </si>
  <si>
    <t>Prel fördelning strategisk resurs, prognos</t>
  </si>
  <si>
    <t>Slutlig fördelning baseras på beslutade projekt för året</t>
  </si>
  <si>
    <t>UTGÅR fn</t>
  </si>
  <si>
    <t>Prel fördelning årets interna strategiska projekt</t>
  </si>
  <si>
    <t>exklusive rektors samfinansiering</t>
  </si>
  <si>
    <t>Belopp i Tkr</t>
  </si>
  <si>
    <t>Strategiska utbildningsprojekt verksamhet 111</t>
  </si>
  <si>
    <t>Strategiska forskningsprojekt verksamhet 214</t>
  </si>
  <si>
    <t>Fakulteten för humanvetenskap (HUV)</t>
  </si>
  <si>
    <t>Fakulteten för naturvetenskap, teknik o medier (NMT)</t>
  </si>
  <si>
    <t>Prognosvärden, anslagsfinansierad grundutbildning (GU) A)-C)</t>
  </si>
  <si>
    <t>Bilaga 5A)</t>
  </si>
  <si>
    <t>A) Slutliga budgetvärden prislappar Helårsstudenter (HST) och Helårsprestationer (HPR) per utbildningsområde</t>
  </si>
  <si>
    <t>Bruttoprislappar motsvarar prislappar enligt budgetprop för året</t>
  </si>
  <si>
    <t xml:space="preserve"> Från HST avsätts till strategisk resurs samt avskrivningar. Från HPR avsätts till strategisk resurs</t>
  </si>
  <si>
    <t xml:space="preserve">Slutliga budgetvärden nettoprislapp per utbildningsområde 2025 (kr/helårsstudent) </t>
  </si>
  <si>
    <t>Bruttobelopp enligt BP 2025</t>
  </si>
  <si>
    <t>Utbildningsområde</t>
  </si>
  <si>
    <t>Brutto HST</t>
  </si>
  <si>
    <t>Avskrivningar</t>
  </si>
  <si>
    <t>Strategisk resurs</t>
  </si>
  <si>
    <t>Netto HST</t>
  </si>
  <si>
    <t>förändring</t>
  </si>
  <si>
    <t>Hum/Sam/Jur</t>
  </si>
  <si>
    <t>Naturvetenskap/Teknik</t>
  </si>
  <si>
    <t>extra ökning utöver PLO med 992 kr per år 2024-2025 samt 1040 kr 2026. Får motsv anslagsökning också</t>
  </si>
  <si>
    <t>Vård</t>
  </si>
  <si>
    <t>Medicin</t>
  </si>
  <si>
    <t>Undervisning 1</t>
  </si>
  <si>
    <t>Verksamhetsförlagd utbildn 2</t>
  </si>
  <si>
    <t>Övrigt 3</t>
  </si>
  <si>
    <t>Design</t>
  </si>
  <si>
    <t>Idrott</t>
  </si>
  <si>
    <t>PREL budgetvärden nettoprislapp per utbildningsområde 2023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</si>
  <si>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</si>
  <si>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</si>
  <si>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</si>
  <si>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</si>
  <si>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</si>
  <si>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</si>
  <si>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</si>
  <si>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</si>
  <si>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</si>
  <si>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</si>
  <si>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Ramar anslagsfinansierad grundutbildning (verks 110)</t>
  </si>
  <si>
    <t xml:space="preserve">Fördelning per institution enligt underlag från fakulteter </t>
  </si>
  <si>
    <t>Anslag utbildning på grund- och avancerad nivå , netto (tkr)</t>
  </si>
  <si>
    <t>Budget 2025</t>
  </si>
  <si>
    <t>Prognos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</si>
  <si>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</si>
  <si>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</si>
  <si>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</si>
  <si>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</si>
  <si>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</si>
  <si>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</si>
  <si>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</si>
  <si>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</si>
  <si>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</si>
  <si>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</si>
  <si>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</si>
  <si>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</si>
  <si>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</si>
  <si>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</si>
  <si>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</si>
  <si>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C)Prognosvärden avsättningar samt ramar anslagsfinansierad grundutbildning (verks 110)</t>
  </si>
  <si>
    <t>Bilaga 5C)</t>
  </si>
  <si>
    <t>Slutliga värden för året baseras på regleringsbrev samt ev ändringar av regleringsbrev</t>
  </si>
  <si>
    <t>Anslag Grundutbildning (takbelopp) 2025 i 2025 års prisnivå, tkr</t>
  </si>
  <si>
    <t>Budgetprop 2024/25:1</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</si>
  <si>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</si>
  <si>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</si>
  <si>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</si>
  <si>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</si>
  <si>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</si>
  <si>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</si>
  <si>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</si>
  <si>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</si>
  <si>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</si>
  <si>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</si>
  <si>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</si>
  <si>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</si>
  <si>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</si>
  <si>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</si>
  <si>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</si>
  <si>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</si>
  <si>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</si>
  <si>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</si>
  <si>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</si>
  <si>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</si>
  <si>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</si>
  <si>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</si>
  <si>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</si>
  <si>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</si>
  <si>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</si>
  <si>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Internt utökad anslagsram</t>
  </si>
  <si>
    <t>för oförändrad takbelopp per fakultet mot tidigare prel belopp.</t>
  </si>
  <si>
    <t>Summa Anslag och avsättningar</t>
  </si>
  <si>
    <t>Prognosvärden, anslagsfinansiering forskning (FO) verksamhet 211, 2025</t>
  </si>
  <si>
    <t>Fördelning per institution enligt underlag från fakulteter</t>
  </si>
  <si>
    <t>Anslag forskning och forskarutbildning, netto (tkr)</t>
  </si>
  <si>
    <t>Prognos Ingående saldo år 2025, fakultet inkl institutioner</t>
  </si>
  <si>
    <t>Budget ingående saldo år 2025, fakultet inkl institutioner</t>
  </si>
  <si>
    <t>Till fakulteten fördelade anslag (netto)</t>
  </si>
  <si>
    <t>Fördelning lärarutbildningen NMT</t>
  </si>
  <si>
    <t>Fördelning handledarutb. 50% vardera NMT/HUV</t>
  </si>
  <si>
    <t>För fakulteten disponibelt belopp</t>
  </si>
  <si>
    <t>Fördelning till institutioner:</t>
  </si>
  <si>
    <t> </t>
  </si>
  <si>
    <t>HUV rev 250325</t>
  </si>
  <si>
    <t>//Pia</t>
  </si>
  <si>
    <t>EJT - Ekonomi, geografi, juridik och turism</t>
  </si>
  <si>
    <t>rev</t>
  </si>
  <si>
    <t>CER - Centrum för forskning om ekonomiska relationer</t>
  </si>
  <si>
    <t>ok</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</si>
  <si>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</si>
  <si>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</si>
  <si>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</si>
  <si>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</si>
  <si>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</si>
  <si>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</si>
  <si>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</si>
  <si>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</si>
  <si>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</si>
  <si>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</si>
  <si>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</si>
  <si>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</si>
  <si>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</si>
  <si>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</si>
  <si>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</si>
  <si>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Prognos ingående saldo år 2025, fakultet inkl institutioner</t>
  </si>
  <si>
    <t>Fördelning Handledarutb. 50% vardera NMT/HUV</t>
  </si>
  <si>
    <t>FPIRC</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</si>
  <si>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</si>
  <si>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</si>
  <si>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</si>
  <si>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</si>
  <si>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</si>
  <si>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</si>
  <si>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</si>
  <si>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</si>
  <si>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</si>
  <si>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</si>
  <si>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</si>
  <si>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</si>
  <si>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</si>
  <si>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Slutliga värden för 2024 baseras på regleringsbrev samt ev ändringar av regleringsbrev</t>
  </si>
  <si>
    <t>Avskrivningar investeringar         t o m 2012</t>
  </si>
  <si>
    <t>Anslag</t>
  </si>
  <si>
    <t>Forskning - anslag 2:28 Basanslag  inkl utökning VÄB 2025</t>
  </si>
  <si>
    <t>Särskilda nationella satsningar 2025,  tkr</t>
  </si>
  <si>
    <t>Bil 7</t>
  </si>
  <si>
    <t>Anslag till Miun alt bidrag via Kammarkollegiet</t>
  </si>
  <si>
    <t>PREL PLO 2025 (VP 2024) :</t>
  </si>
  <si>
    <t>PLO 2025 :</t>
  </si>
  <si>
    <t>Slutliga belopp i prognos enligt regleringsbrev</t>
  </si>
  <si>
    <t>Extra Anslag Miun, tkr</t>
  </si>
  <si>
    <t>Prognos 2025, 2025 års PLO</t>
  </si>
  <si>
    <t>Budget 2025, 2025 års PLO</t>
  </si>
  <si>
    <t>2:65 Särskilda medel till U o H</t>
  </si>
  <si>
    <t>ap.</t>
  </si>
  <si>
    <t>Tot belopp</t>
  </si>
  <si>
    <t>varav FÖRV</t>
  </si>
  <si>
    <t>varav HUV</t>
  </si>
  <si>
    <t>varav NMT</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</si>
  <si>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</si>
  <si>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</si>
  <si>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</si>
  <si>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</si>
  <si>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</si>
  <si>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</si>
  <si>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</si>
  <si>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</si>
  <si>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</si>
  <si>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</si>
  <si>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</si>
  <si>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</si>
  <si>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Bidrag Miun, tkr</t>
  </si>
  <si>
    <t>Anslag Kammarkollegiet o Stockholms Univ        Särskilda medel till U o H</t>
  </si>
  <si>
    <t>Anslag Kammarkollegiet/  SU</t>
  </si>
  <si>
    <t xml:space="preserve">Tot belopp </t>
  </si>
  <si>
    <r>
      <t xml:space="preserve">Utveckling av VFU i lärarutbildningen, Övningsskolor och Övningsförskolor.    </t>
    </r>
    <r>
      <rPr>
        <sz val="8"/>
        <color rgb="FF0070C0"/>
        <rFont val="Arial"/>
        <family val="2"/>
      </rPr>
      <t xml:space="preserve"> PLO-uppräknat 2025</t>
    </r>
  </si>
  <si>
    <t>2:64</t>
  </si>
  <si>
    <t>i budget 2025 prel 2 225 tkr. 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</si>
  <si>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info att anslag 2:64 PLO-uppräknas inte mellan åren. Nominellt bestämt belopp. Men uppräknades 2025</t>
  </si>
  <si>
    <t>varav per inst</t>
  </si>
  <si>
    <r>
      <t xml:space="preserve">VFU inom vårdutbildningar.                    </t>
    </r>
    <r>
      <rPr>
        <sz val="8"/>
        <color rgb="FF0070C0"/>
        <rFont val="Arial"/>
        <family val="2"/>
      </rPr>
      <t xml:space="preserve"> PLO-uppräknat 2025</t>
    </r>
  </si>
  <si>
    <t>Kom via särskilt beslut 2023. Enl mail m MV tolkas dep att det upphör 2024. Ej beräknat i budget 2024,2025. Belopp i prognos per år enl Kammarkollegiets reglbrev 2024, 2025. 2025: Stäms av hur länge det forts</t>
  </si>
  <si>
    <t>Ingid kollar hur länge</t>
  </si>
  <si>
    <r>
      <t xml:space="preserve">Innovationsverksamhet. </t>
    </r>
    <r>
      <rPr>
        <sz val="8"/>
        <color rgb="FF0070C0"/>
        <rFont val="Arial"/>
        <family val="2"/>
      </rPr>
      <t>Minskat belopp 2025</t>
    </r>
  </si>
  <si>
    <t>del av belopp</t>
  </si>
  <si>
    <t>I budget 2025 prel 9 836 tkr. Del som inte avser Miun transfereras vidare per lärosäte (särskilt beslut 2022)</t>
  </si>
  <si>
    <t>23-11-20; OBS! till B2025 info att anslag 2:64 PLO-uppräknas inte mellan åren. Nominellt bestämt belopp men alla delar. Minskat belopp 2025</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</si>
  <si>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</si>
  <si>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</si>
  <si>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</si>
  <si>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</si>
  <si>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</si>
  <si>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</si>
  <si>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</si>
  <si>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</si>
  <si>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</si>
  <si>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</si>
  <si>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</si>
  <si>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</si>
  <si>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</si>
  <si>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</si>
  <si>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</si>
  <si>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</si>
  <si>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</si>
  <si>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</si>
  <si>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</si>
  <si>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</si>
  <si>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</si>
  <si>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</si>
  <si>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</si>
  <si>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</si>
  <si>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</si>
  <si>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</si>
  <si>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</si>
  <si>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</si>
  <si>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</si>
  <si>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</si>
  <si>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</si>
  <si>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</si>
  <si>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</si>
  <si>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</si>
  <si>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</si>
  <si>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</si>
  <si>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</si>
  <si>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Justeringar efter budget</t>
  </si>
  <si>
    <t>Rambudget 2025 Hypergene</t>
  </si>
  <si>
    <t>Samfinansiering EUI</t>
  </si>
  <si>
    <t>Pågående beviljade portföljakt.</t>
  </si>
  <si>
    <t>81521 Lika villkor flytt till UL 9010</t>
  </si>
  <si>
    <t>80671 Förvaltningens ledningsgrupp flytt till 9016</t>
  </si>
  <si>
    <t>Aktuell ram 2025</t>
  </si>
  <si>
    <t xml:space="preserve">Ramar universitetsgemensamma kostnader </t>
  </si>
  <si>
    <t>Overheadprocent samt universitetesgemensam stödverksamhet per fakultet</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</si>
  <si>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</si>
  <si>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</si>
  <si>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</si>
  <si>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</si>
  <si>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</si>
  <si>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</si>
  <si>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</si>
  <si>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</si>
  <si>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</si>
  <si>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</si>
  <si>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</si>
  <si>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</si>
  <si>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</si>
  <si>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</si>
  <si>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</si>
  <si>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</si>
  <si>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</si>
  <si>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</si>
  <si>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</si>
  <si>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 xml:space="preserve">B)   Kostnader universitetsgemensam stödverksamhet per fakultet </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</si>
  <si>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</si>
  <si>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</si>
  <si>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</si>
  <si>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</si>
  <si>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</si>
  <si>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</si>
  <si>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Prognosvärden</t>
  </si>
  <si>
    <t>Preliminära prognosvärden motsvarar budgetvärden för innevarande år</t>
  </si>
  <si>
    <t>Slutliga prognosvärden baseras på kostnader i slutliga prognosvärden</t>
  </si>
  <si>
    <t>Slutlig kostnad för året b eräknas och bokförs i årsbokslut baserat på årets kostnader, utfall</t>
  </si>
  <si>
    <t>Univ gem stödverksamhet per fakultet samt central externfinansierad verksamhet prognos 2025</t>
  </si>
  <si>
    <t>UTB 110</t>
  </si>
  <si>
    <t>UTB PROJ 111-140</t>
  </si>
  <si>
    <t>FO 211-231</t>
  </si>
  <si>
    <t>summa 100</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</si>
  <si>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</si>
  <si>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</si>
  <si>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</si>
  <si>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</si>
  <si>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</si>
  <si>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</si>
  <si>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</si>
  <si>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</si>
  <si>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</si>
  <si>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</si>
  <si>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</si>
  <si>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</si>
  <si>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</si>
  <si>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</si>
  <si>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</si>
  <si>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</si>
  <si>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</si>
  <si>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</si>
  <si>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</si>
  <si>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t>INFRA/FAS</t>
  </si>
  <si>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</si>
  <si>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</si>
  <si>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</si>
  <si>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</si>
  <si>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</si>
  <si>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</si>
  <si>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</si>
  <si>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</si>
  <si>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</si>
  <si>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</si>
  <si>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</si>
  <si>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</si>
  <si>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</si>
  <si>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</si>
  <si>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</si>
  <si>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</si>
  <si>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</si>
  <si>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</si>
  <si>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</si>
  <si>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</si>
  <si>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</si>
  <si>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</si>
  <si>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</si>
  <si>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</si>
  <si>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</si>
  <si>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</si>
  <si>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</si>
  <si>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</si>
  <si>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</si>
  <si>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</si>
  <si>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</si>
  <si>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</si>
  <si>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</si>
  <si>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</si>
  <si>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Budget/Prognos</t>
  </si>
  <si>
    <t>År:</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</si>
  <si>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</si>
  <si>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</si>
  <si>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</si>
  <si>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</si>
  <si>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</si>
  <si>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</si>
  <si>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</si>
  <si>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</si>
  <si>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</si>
  <si>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</si>
  <si>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</si>
  <si>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</si>
  <si>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</si>
  <si>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</si>
  <si>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</si>
  <si>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</si>
  <si>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</si>
  <si>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</si>
  <si>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</si>
  <si>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</si>
  <si>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</si>
  <si>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</si>
  <si>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</si>
  <si>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</si>
  <si>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</si>
  <si>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</si>
  <si>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</si>
  <si>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</si>
  <si>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</si>
  <si>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</si>
  <si>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</si>
  <si>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</si>
  <si>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</si>
  <si>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</si>
  <si>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</si>
  <si>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</si>
  <si>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</si>
  <si>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</si>
  <si>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</si>
  <si>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</si>
  <si>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</si>
  <si>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</si>
  <si>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</si>
  <si>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</si>
  <si>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</si>
  <si>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</si>
  <si>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</si>
  <si>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</si>
  <si>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</si>
  <si>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</si>
  <si>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</si>
  <si>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</si>
  <si>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</si>
  <si>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</si>
  <si>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</si>
  <si>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</si>
  <si>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</si>
  <si>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</si>
  <si>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</si>
  <si>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</si>
  <si>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</si>
  <si>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</si>
  <si>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</si>
  <si>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</si>
  <si>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</si>
  <si>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</si>
  <si>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</si>
  <si>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</si>
  <si>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</si>
  <si>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</si>
  <si>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</si>
  <si>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</si>
  <si>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</si>
  <si>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</si>
  <si>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</si>
  <si>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</si>
  <si>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</si>
  <si>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</si>
  <si>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</si>
  <si>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</si>
  <si>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</si>
  <si>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</si>
  <si>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</si>
  <si>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</si>
  <si>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</si>
  <si>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</si>
  <si>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</si>
  <si>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</si>
  <si>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</si>
  <si>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b/>
        <i/>
        <sz val="10"/>
        <rFont val="Arial"/>
        <family val="2"/>
      </rPr>
      <t>Årets</t>
    </r>
    <r>
      <rPr>
        <b/>
        <sz val="10"/>
        <rFont val="Arial"/>
        <family val="2"/>
      </rPr>
      <t xml:space="preserve"> tilldeln</t>
    </r>
  </si>
  <si>
    <r>
      <t xml:space="preserve">Konto 9387 - överförda medel verksamhet 111,214 avser </t>
    </r>
    <r>
      <rPr>
        <b/>
        <i/>
        <sz val="10"/>
        <rFont val="Arial"/>
        <family val="2"/>
      </rPr>
      <t>årets</t>
    </r>
    <r>
      <rPr>
        <b/>
        <sz val="10"/>
        <rFont val="Arial"/>
        <family val="2"/>
      </rPr>
      <t xml:space="preserve"> tilldelning</t>
    </r>
    <r>
      <rPr>
        <sz val="10"/>
        <rFont val="Arial"/>
        <family val="2"/>
      </rPr>
      <t xml:space="preserve"> interna projekt</t>
    </r>
  </si>
  <si>
    <r>
      <t xml:space="preserve">Konto 9389 - Överförda medel , verks 111 avser </t>
    </r>
    <r>
      <rPr>
        <b/>
        <sz val="10"/>
        <rFont val="Arial"/>
        <family val="2"/>
      </rPr>
      <t>årets tilldelning</t>
    </r>
    <r>
      <rPr>
        <sz val="10"/>
        <rFont val="Arial"/>
        <family val="2"/>
      </rPr>
      <t xml:space="preserve"> utv. Medel sk. 0,65 medel</t>
    </r>
  </si>
  <si>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</si>
  <si>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</si>
  <si>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</si>
  <si>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</si>
  <si>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</si>
  <si>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</si>
  <si>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</si>
  <si>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</si>
  <si>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</si>
  <si>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</si>
  <si>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</si>
  <si>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</si>
  <si>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</si>
  <si>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</si>
  <si>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inst,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</si>
  <si>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</si>
  <si>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</si>
  <si>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</si>
  <si>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</si>
  <si>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</si>
  <si>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INFRA - FAS</t>
  </si>
  <si>
    <t>Summa "OH fördelning univ gem stödverksamhet" - aktuellt budgetvärde (fakultetsnivå)</t>
  </si>
  <si>
    <t>Budget/Prognos HST, HPR per utb område samt per fakultet redovisat enligt tidplan</t>
  </si>
  <si>
    <t>EXEMPEL</t>
  </si>
  <si>
    <t>MIUN</t>
  </si>
  <si>
    <t>EKO</t>
  </si>
  <si>
    <t>NYA budgetkonton fr o m budget 2018</t>
  </si>
  <si>
    <t>rev 2024-04-11</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</si>
  <si>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</si>
  <si>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</si>
  <si>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</si>
  <si>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</si>
  <si>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</si>
  <si>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</si>
  <si>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</si>
  <si>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</si>
  <si>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</si>
  <si>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</si>
  <si>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</si>
  <si>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</si>
  <si>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</si>
  <si>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</si>
  <si>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</si>
  <si>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</si>
  <si>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</si>
  <si>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</si>
  <si>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</si>
  <si>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</si>
  <si>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</si>
  <si>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</si>
  <si>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</si>
  <si>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</si>
  <si>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</si>
  <si>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</si>
  <si>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</si>
  <si>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</si>
  <si>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</si>
  <si>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</si>
  <si>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</si>
  <si>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</si>
  <si>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</si>
  <si>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t>
  </si>
  <si>
    <t>Huvuddel av personalkostnader via Primula</t>
  </si>
  <si>
    <t xml:space="preserve">Personalkostnader,övrigt </t>
  </si>
  <si>
    <t>4800 Utbildning/konferens                                 4900 Personalkostnader övrigt</t>
  </si>
  <si>
    <t>480B Utbildning, konferens egen personal (budget),                                       490B Övriga pers kostnader (budget)</t>
  </si>
  <si>
    <t>Aktuella 4-konton  samt periodiserade personalkostnader</t>
  </si>
  <si>
    <t xml:space="preserve">I ekonomirapporter i Hypergene framgår vilka utfallskonton som tillhör resp. budgetkonto. </t>
  </si>
  <si>
    <t>Konsultkostnader</t>
  </si>
  <si>
    <t>570B konsulter exkl lärosäten,                          571B konsulter lärosäten</t>
  </si>
  <si>
    <t>Aktuella 573-578-konton</t>
  </si>
  <si>
    <t>I ekonomirapporter i Hypergene framgår vilka utfallskonton som tillhör resp. budgetkonto.  OH inom UTB på 570B ej på 571B</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</si>
  <si>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</si>
  <si>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</si>
  <si>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</si>
  <si>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</si>
  <si>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</si>
  <si>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</si>
  <si>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</si>
  <si>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</si>
  <si>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</si>
  <si>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</si>
  <si>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</si>
  <si>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</si>
  <si>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</si>
  <si>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</si>
  <si>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</si>
  <si>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</si>
  <si>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</si>
  <si>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</si>
  <si>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</si>
  <si>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Transfereringar</t>
  </si>
  <si>
    <t>Medel som erhållits från statsbudgeten för finansering av bidrag</t>
  </si>
  <si>
    <t>730B  Medel från statsbugeten för finansiering av bidrag</t>
  </si>
  <si>
    <t>Aktuella 73-konton</t>
  </si>
  <si>
    <t>ENDAST för Anslag som transfereras inom Nat Fo-skola samt Miuns egna bidrag till studentkårer</t>
  </si>
  <si>
    <t>fr o m budget 2024</t>
  </si>
  <si>
    <t>Medel som erhållits från myndighter mm för finansering av bidrag</t>
  </si>
  <si>
    <t>975- Erhållna bidrag, transferering (budget)</t>
  </si>
  <si>
    <t>700B Erhållna bidrag, transferering (budget)</t>
  </si>
  <si>
    <t>Aktuella 72-74-konton</t>
  </si>
  <si>
    <t>samtliga typer av erh bidrag för transfereringar</t>
  </si>
  <si>
    <t>Lämnade bidrag</t>
  </si>
  <si>
    <t>979- Lämnade bidrag, transferering (budget)</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</si>
  <si>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</si>
  <si>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</si>
  <si>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</si>
  <si>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</si>
  <si>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</si>
  <si>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</si>
  <si>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</si>
  <si>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</si>
  <si>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Regleringsbrev och VÄB 2025</t>
  </si>
  <si>
    <t>Forskningsanslag, ramar</t>
  </si>
  <si>
    <t>Slutliga  anslag forskning och utbildning forskarnivå Prognos 2025 (tkr)</t>
  </si>
  <si>
    <t>rev 2025-04-22</t>
  </si>
  <si>
    <t>Fo anslag HUV per inst  25/3 samt ytt FO-anslag per fak 22/4</t>
  </si>
  <si>
    <t>2025-03-25, 2025-04-22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</si>
</sst>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 &quot;kr&quot;"/>
    <numFmt numFmtId="167" formatCode="hh:mm;@"/>
    <numFmt numFmtId="168" formatCode="#,##0_ ;\-#,##0\ "/>
    <numFmt numFmtId="169" formatCode="#,##0.000"/>
    <numFmt numFmtId="170" formatCode="0.0"/>
    <numFmt numFmtId="171" formatCode="0.0000%"/>
    <numFmt numFmtId="172" formatCode="0.000000%"/>
  </numFmts>
  <fonts count="2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8"/>
      <name val="Arial"/>
      <family val="2"/>
    </font>
    <font>
      <b/>
      <sz val="9"/>
      <name val="Arial"/>
      <family val="2"/>
    </font>
    <font>
      <sz val="8"/>
      <color rgb="FF000000"/>
      <name val="Arial"/>
      <family val="2"/>
    </font>
    <font>
      <sz val="8"/>
      <color rgb="FFFF0000"/>
      <name val="Arial"/>
      <family val="2"/>
    </font>
    <font>
      <b/>
      <sz val="9"/>
      <color rgb="FF00B050"/>
      <name val="Arial"/>
      <family val="2"/>
    </font>
    <font>
      <sz val="8"/>
      <color rgb="FF00B050"/>
      <name val="Arial"/>
      <family val="2"/>
    </font>
    <font>
      <b/>
      <sz val="7"/>
      <name val="Arial"/>
      <family val="2"/>
    </font>
    <font>
      <sz val="7"/>
      <color rgb="FF000000"/>
      <name val="Arial"/>
      <family val="2"/>
    </font>
    <font>
      <b/>
      <sz val="8"/>
      <color rgb="FF000000"/>
      <name val="Arial"/>
      <family val="2"/>
    </font>
    <font>
      <b/>
      <sz val="9"/>
      <color theme="9" tint="-0.249977111117893"/>
      <name val="Arial"/>
      <family val="2"/>
    </font>
    <font>
      <sz val="8"/>
      <color theme="1"/>
      <name val="Arial"/>
      <family val="2"/>
    </font>
    <font>
      <sz val="8"/>
      <color theme="9" tint="-0.249977111117893"/>
      <name val="Arial"/>
      <family val="2"/>
    </font>
    <font>
      <b/>
      <sz val="8"/>
      <color rgb="FFFF0000"/>
      <name val="Arial"/>
      <family val="2"/>
    </font>
    <font>
      <i/>
      <sz val="8"/>
      <name val="Arial"/>
      <family val="2"/>
    </font>
    <font>
      <b/>
      <sz val="9"/>
      <color rgb="FF0070C0"/>
      <name val="Arial"/>
      <family val="2"/>
    </font>
    <font>
      <b/>
      <sz val="9"/>
      <color indexed="81"/>
      <name val="Tahoma"/>
      <family val="2"/>
    </font>
    <font>
      <sz val="9"/>
      <color indexed="81"/>
      <name val="Tahoma"/>
      <family val="2"/>
    </font>
    <font>
      <b/>
      <sz val="10"/>
      <name val="Arial"/>
      <family val="2"/>
    </font>
    <font>
      <strike/>
      <sz val="8"/>
      <name val="Arial"/>
      <family val="2"/>
    </font>
    <font>
      <b/>
      <sz val="10"/>
      <color indexed="8"/>
      <name val="Arial"/>
      <family val="2"/>
    </font>
    <font>
      <sz val="8"/>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sz val="10"/>
      <color theme="1"/>
      <name val="Arial"/>
      <family val="2"/>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sz val="10"/>
      <color rgb="FFFF0000"/>
      <name val="Times New Roman"/>
      <family val="1"/>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sz val="12"/>
      <color theme="1"/>
      <name val="Calibri"/>
      <family val="2"/>
      <scheme val="minor"/>
    </font>
    <font>
      <b/>
      <sz val="12"/>
      <color rgb="FFFF0000"/>
      <name val="Arial"/>
      <family val="2"/>
    </font>
    <font>
      <sz val="10"/>
      <color theme="4" tint="0.59999389629810485"/>
      <name val="Arial"/>
      <family val="2"/>
    </font>
    <font>
      <b/>
      <i/>
      <sz val="10"/>
      <color theme="1"/>
      <name val="Calibri"/>
      <family val="2"/>
      <scheme val="minor"/>
    </font>
    <font>
      <b/>
      <sz val="7"/>
      <color rgb="FFFF0000"/>
      <name val="Arial"/>
      <family val="2"/>
    </font>
    <font>
      <strike/>
      <sz val="8"/>
      <color rgb="FFFF0000"/>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b/>
      <sz val="8"/>
      <color rgb="FFFF0000"/>
      <name val="Calibri"/>
      <family val="2"/>
      <scheme val="minor"/>
    </font>
    <font>
      <i/>
      <sz val="8"/>
      <color theme="1"/>
      <name val="Calibri"/>
      <family val="2"/>
      <scheme val="minor"/>
    </font>
    <font>
      <sz val="8"/>
      <name val="Calibri"/>
      <family val="2"/>
      <scheme val="minor"/>
    </font>
    <font>
      <b/>
      <sz val="8"/>
      <name val="Calibri"/>
      <family val="2"/>
      <scheme val="minor"/>
    </font>
    <font>
      <sz val="8"/>
      <color theme="0" tint="-0.34998626667073579"/>
      <name val="Arial"/>
      <family val="2"/>
    </font>
    <font>
      <sz val="11"/>
      <color rgb="FFFF0000"/>
      <name val="Arial"/>
      <family val="2"/>
    </font>
    <font>
      <b/>
      <sz val="8"/>
      <color theme="0" tint="-0.249977111117893"/>
      <name val="Arial"/>
      <family val="2"/>
    </font>
    <font>
      <sz val="11"/>
      <name val="Palatino Linotype"/>
      <family val="1"/>
    </font>
    <font>
      <vertAlign val="superscript"/>
      <sz val="7"/>
      <color rgb="FF000000"/>
      <name val="Arial"/>
      <family val="2"/>
    </font>
    <font>
      <vertAlign val="superscript"/>
      <sz val="8"/>
      <color rgb="FF000000"/>
      <name val="Arial"/>
      <family val="2"/>
    </font>
    <font>
      <i/>
      <sz val="8"/>
      <color theme="0" tint="-0.34998626667073579"/>
      <name val="Arial"/>
      <family val="2"/>
    </font>
    <font>
      <sz val="11"/>
      <color rgb="FFFF0000"/>
      <name val="Calibri"/>
      <family val="2"/>
      <scheme val="minor"/>
    </font>
    <font>
      <b/>
      <strike/>
      <sz val="8"/>
      <color rgb="FF0070C0"/>
      <name val="Arial"/>
      <family val="2"/>
    </font>
    <font>
      <strike/>
      <sz val="10"/>
      <name val="Arial"/>
      <family val="2"/>
    </font>
    <font>
      <i/>
      <strike/>
      <sz val="8"/>
      <color rgb="FF0070C0"/>
      <name val="Arial"/>
      <family val="2"/>
    </font>
    <font>
      <sz val="11"/>
      <name val="Calibri"/>
      <family val="2"/>
      <scheme val="minor"/>
    </font>
    <font>
      <sz val="8"/>
      <color theme="0" tint="-0.499984740745262"/>
      <name val="Arial"/>
      <family val="2"/>
    </font>
    <font>
      <b/>
      <u/>
      <sz val="9"/>
      <name val="Arial"/>
      <family val="2"/>
    </font>
    <font>
      <i/>
      <sz val="8"/>
      <color rgb="FFFF0000"/>
      <name val="Arial"/>
      <family val="2"/>
    </font>
    <font>
      <sz val="8"/>
      <color rgb="FF0070C0"/>
      <name val="Calibri"/>
      <family val="2"/>
      <scheme val="minor"/>
    </font>
    <font>
      <b/>
      <sz val="8"/>
      <color theme="0" tint="-0.499984740745262"/>
      <name val="Arial"/>
      <family val="2"/>
    </font>
    <font>
      <sz val="11"/>
      <color rgb="FF0070C0"/>
      <name val="Calibri"/>
      <family val="2"/>
      <scheme val="minor"/>
    </font>
    <font>
      <b/>
      <sz val="9"/>
      <color theme="0" tint="-0.499984740745262"/>
      <name val="Arial"/>
      <family val="2"/>
    </font>
    <font>
      <sz val="9"/>
      <color theme="0" tint="-0.499984740745262"/>
      <name val="Arial"/>
      <family val="2"/>
    </font>
    <font>
      <i/>
      <sz val="8"/>
      <color theme="0" tint="-0.499984740745262"/>
      <name val="Arial"/>
      <family val="2"/>
    </font>
    <font>
      <sz val="8"/>
      <color theme="0" tint="-0.499984740745262"/>
      <name val="Calibri"/>
      <family val="2"/>
      <scheme val="minor"/>
    </font>
    <font>
      <sz val="11"/>
      <color theme="0" tint="-0.499984740745262"/>
      <name val="Calibri"/>
      <family val="2"/>
      <scheme val="minor"/>
    </font>
    <font>
      <b/>
      <sz val="9"/>
      <color theme="0" tint="-0.34998626667073579"/>
      <name val="Arial"/>
      <family val="2"/>
    </font>
    <font>
      <sz val="9"/>
      <color theme="0" tint="-0.34998626667073579"/>
      <name val="Arial"/>
      <family val="2"/>
    </font>
    <font>
      <sz val="11"/>
      <color theme="0" tint="-0.34998626667073579"/>
      <name val="Calibri"/>
      <family val="2"/>
      <scheme val="minor"/>
    </font>
    <font>
      <b/>
      <sz val="9"/>
      <color theme="0" tint="-0.249977111117893"/>
      <name val="Arial"/>
      <family val="2"/>
    </font>
    <font>
      <b/>
      <sz val="7"/>
      <color theme="0" tint="-0.249977111117893"/>
      <name val="Arial"/>
      <family val="2"/>
    </font>
    <font>
      <sz val="11"/>
      <color rgb="FF00B050"/>
      <name val="Calibri"/>
      <family val="2"/>
      <scheme val="minor"/>
    </font>
    <font>
      <i/>
      <sz val="8"/>
      <color rgb="FF00B050"/>
      <name val="Arial"/>
      <family val="2"/>
    </font>
    <font>
      <sz val="10"/>
      <color rgb="FF00B050"/>
      <name val="Arial"/>
      <family val="2"/>
    </font>
    <font>
      <sz val="8"/>
      <color rgb="FF00B050"/>
      <name val="Calibri"/>
      <family val="2"/>
      <scheme val="minor"/>
    </font>
    <font>
      <sz val="9"/>
      <color theme="0" tint="-0.249977111117893"/>
      <name val="Arial"/>
      <family val="2"/>
    </font>
    <font>
      <i/>
      <sz val="8"/>
      <color theme="0" tint="-0.249977111117893"/>
      <name val="Arial"/>
      <family val="2"/>
    </font>
    <font>
      <sz val="8"/>
      <color theme="0" tint="-0.249977111117893"/>
      <name val="Arial"/>
      <family val="2"/>
    </font>
    <font>
      <sz val="11"/>
      <color theme="0" tint="-0.249977111117893"/>
      <name val="Calibri"/>
      <family val="2"/>
      <scheme val="minor"/>
    </font>
    <font>
      <sz val="9"/>
      <name val="Calibri"/>
      <family val="2"/>
      <scheme val="minor"/>
    </font>
    <font>
      <b/>
      <sz val="11"/>
      <color rgb="FFFF0000"/>
      <name val="Calibri"/>
      <family val="2"/>
      <scheme val="minor"/>
    </font>
    <font>
      <sz val="10"/>
      <color theme="0" tint="-0.249977111117893"/>
      <name val="Arial"/>
      <family val="2"/>
    </font>
    <font>
      <sz val="9"/>
      <color theme="9" tint="-0.249977111117893"/>
      <name val="Arial"/>
      <family val="2"/>
    </font>
    <font>
      <i/>
      <sz val="8"/>
      <color theme="9" tint="-0.249977111117893"/>
      <name val="Arial"/>
      <family val="2"/>
    </font>
    <font>
      <sz val="11"/>
      <color theme="9" tint="-0.249977111117893"/>
      <name val="Calibri"/>
      <family val="2"/>
      <scheme val="minor"/>
    </font>
    <font>
      <sz val="10"/>
      <color theme="9" tint="-0.249977111117893"/>
      <name val="Arial"/>
      <family val="2"/>
    </font>
    <font>
      <sz val="7"/>
      <color rgb="FFFF0000"/>
      <name val="Calibri"/>
      <family val="2"/>
      <scheme val="minor"/>
    </font>
    <font>
      <sz val="11"/>
      <color theme="1"/>
      <name val="Arial"/>
      <family val="2"/>
    </font>
    <font>
      <b/>
      <sz val="9"/>
      <color theme="2" tint="-0.249977111117893"/>
      <name val="Arial"/>
      <family val="2"/>
    </font>
    <font>
      <sz val="9"/>
      <color theme="2" tint="-0.249977111117893"/>
      <name val="Arial"/>
      <family val="2"/>
    </font>
    <font>
      <sz val="8"/>
      <color theme="2" tint="-0.249977111117893"/>
      <name val="Arial"/>
      <family val="2"/>
    </font>
    <font>
      <sz val="8"/>
      <color theme="2" tint="-0.249977111117893"/>
      <name val="Calibri"/>
      <family val="2"/>
      <scheme val="minor"/>
    </font>
    <font>
      <sz val="11"/>
      <color theme="2" tint="-0.249977111117893"/>
      <name val="Calibri"/>
      <family val="2"/>
      <scheme val="minor"/>
    </font>
    <font>
      <sz val="8"/>
      <color theme="0" tint="-0.249977111117893"/>
      <name val="Calibri"/>
      <family val="2"/>
      <scheme val="minor"/>
    </font>
    <font>
      <sz val="7"/>
      <color theme="0" tint="-0.249977111117893"/>
      <name val="Arial"/>
      <family val="2"/>
    </font>
    <font>
      <i/>
      <sz val="7"/>
      <color theme="1"/>
      <name val="Calibri"/>
      <family val="2"/>
      <scheme val="minor"/>
    </font>
    <font>
      <b/>
      <i/>
      <sz val="9"/>
      <color theme="1"/>
      <name val="Arial"/>
      <family val="2"/>
    </font>
    <font>
      <i/>
      <sz val="9"/>
      <name val="Arial"/>
      <family val="2"/>
    </font>
    <font>
      <i/>
      <sz val="9"/>
      <color theme="1"/>
      <name val="Arial"/>
      <family val="2"/>
    </font>
    <font>
      <i/>
      <sz val="9"/>
      <color rgb="FFFF0000"/>
      <name val="Arial"/>
      <family val="2"/>
    </font>
    <font>
      <i/>
      <sz val="11"/>
      <color theme="0" tint="-0.499984740745262"/>
      <name val="Calibri"/>
      <family val="2"/>
      <scheme val="minor"/>
    </font>
    <font>
      <b/>
      <i/>
      <sz val="8"/>
      <color rgb="FFFF0000"/>
      <name val="Arial"/>
      <family val="2"/>
    </font>
    <font>
      <i/>
      <sz val="8"/>
      <color rgb="FF0070C0"/>
      <name val="Arial"/>
      <family val="2"/>
    </font>
    <font>
      <sz val="9"/>
      <color indexed="10"/>
      <name val="Arial"/>
      <family val="2"/>
    </font>
    <font>
      <sz val="12"/>
      <color theme="0" tint="-4.9989318521683403E-2"/>
      <name val="Arial"/>
      <family val="2"/>
    </font>
    <font>
      <sz val="6"/>
      <color theme="0" tint="-4.9989318521683403E-2"/>
      <name val="Arial"/>
      <family val="2"/>
    </font>
    <font>
      <b/>
      <sz val="11"/>
      <color rgb="FFFF0000"/>
      <name val="Times New Roman"/>
      <family val="1"/>
    </font>
    <font>
      <sz val="11"/>
      <color rgb="FFFF0000"/>
      <name val="Times New Roman"/>
      <family val="1"/>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7"/>
      <color rgb="FF0070C0"/>
      <name val="Arial"/>
      <family val="2"/>
    </font>
    <font>
      <b/>
      <i/>
      <sz val="7"/>
      <color rgb="FF0070C0"/>
      <name val="Arial"/>
      <family val="2"/>
    </font>
    <font>
      <sz val="7"/>
      <color rgb="FF0070C0"/>
      <name val="Arial"/>
      <family val="2"/>
    </font>
    <font>
      <b/>
      <sz val="7"/>
      <color rgb="FF0070C0"/>
      <name val="Arial"/>
      <family val="2"/>
    </font>
    <font>
      <b/>
      <sz val="7"/>
      <color theme="0" tint="-0.499984740745262"/>
      <name val="Arial"/>
      <family val="2"/>
    </font>
    <font>
      <b/>
      <sz val="8"/>
      <color theme="0" tint="-0.34998626667073579"/>
      <name val="Arial"/>
      <family val="2"/>
    </font>
    <font>
      <i/>
      <sz val="7"/>
      <color theme="0" tint="-0.34998626667073579"/>
      <name val="Arial"/>
      <family val="2"/>
    </font>
    <font>
      <b/>
      <sz val="20"/>
      <name val="Arial"/>
      <family val="2"/>
    </font>
    <font>
      <b/>
      <sz val="12"/>
      <color rgb="FF0070C0"/>
      <name val="Arial"/>
      <family val="2"/>
    </font>
    <font>
      <u/>
      <sz val="10"/>
      <color theme="10"/>
      <name val="Arial"/>
      <family val="2"/>
    </font>
    <font>
      <i/>
      <sz val="7"/>
      <name val="Arial"/>
      <family val="2"/>
    </font>
    <font>
      <u/>
      <sz val="7"/>
      <name val="Arial"/>
      <family val="2"/>
    </font>
    <font>
      <b/>
      <sz val="11"/>
      <color theme="0" tint="-0.499984740745262"/>
      <name val="Arial"/>
      <family val="2"/>
    </font>
    <font>
      <strike/>
      <sz val="8"/>
      <color theme="1"/>
      <name val="Arial"/>
      <family val="2"/>
    </font>
    <font>
      <sz val="7"/>
      <color theme="0" tint="-0.34998626667073579"/>
      <name val="Arial"/>
      <family val="2"/>
    </font>
    <font>
      <b/>
      <i/>
      <sz val="8"/>
      <color theme="0" tint="-0.34998626667073579"/>
      <name val="Arial"/>
      <family val="2"/>
    </font>
    <font>
      <b/>
      <sz val="10"/>
      <color rgb="FF000000"/>
      <name val="Arial"/>
      <family val="2"/>
    </font>
    <font>
      <sz val="10"/>
      <color rgb="FF000000"/>
      <name val="Arial"/>
      <family val="2"/>
    </font>
    <font>
      <sz val="12"/>
      <color rgb="FFFF0000"/>
      <name val="Calibri"/>
      <family val="2"/>
      <scheme val="minor"/>
    </font>
    <font>
      <sz val="10"/>
      <color indexed="10"/>
      <name val="Arial"/>
      <family val="2"/>
    </font>
    <font>
      <b/>
      <sz val="7"/>
      <color theme="1"/>
      <name val="Arial"/>
      <family val="2"/>
    </font>
    <font>
      <sz val="7"/>
      <color theme="1"/>
      <name val="Arial"/>
      <family val="2"/>
    </font>
    <font>
      <strike/>
      <sz val="7"/>
      <color theme="1"/>
      <name val="Arial"/>
      <family val="2"/>
    </font>
    <font>
      <b/>
      <sz val="11"/>
      <name val="Calibri"/>
      <family val="2"/>
      <scheme val="minor"/>
    </font>
    <font>
      <b/>
      <sz val="11"/>
      <color rgb="FF000000"/>
      <name val="Arial"/>
      <family val="2"/>
    </font>
    <font>
      <b/>
      <vertAlign val="superscript"/>
      <sz val="11"/>
      <color rgb="FF000000"/>
      <name val="Arial"/>
      <family val="2"/>
    </font>
    <font>
      <b/>
      <sz val="8"/>
      <color theme="0"/>
      <name val="Arial"/>
      <family val="2"/>
    </font>
    <font>
      <sz val="8"/>
      <color rgb="FF00B0F0"/>
      <name val="Arial"/>
      <family val="2"/>
    </font>
    <font>
      <i/>
      <vertAlign val="superscript"/>
      <sz val="10"/>
      <color rgb="FF000000"/>
      <name val="Arial"/>
      <family val="2"/>
    </font>
    <font>
      <sz val="12"/>
      <color theme="0" tint="-0.34998626667073579"/>
      <name val="Times New Roman"/>
      <family val="1"/>
    </font>
    <font>
      <i/>
      <sz val="12"/>
      <color theme="0" tint="-0.34998626667073579"/>
      <name val="Times New Roman"/>
      <family val="1"/>
    </font>
    <font>
      <b/>
      <i/>
      <sz val="12"/>
      <color theme="0" tint="-0.34998626667073579"/>
      <name val="Times New Roman"/>
      <family val="1"/>
    </font>
    <font>
      <sz val="7"/>
      <color theme="0" tint="-0.249977111117893"/>
      <name val="Calibri"/>
      <family val="2"/>
      <scheme val="minor"/>
    </font>
    <font>
      <sz val="12"/>
      <color theme="0" tint="-0.249977111117893"/>
      <name val="Calibri"/>
      <family val="2"/>
      <scheme val="minor"/>
    </font>
    <font>
      <sz val="20"/>
      <color rgb="FFFF0000"/>
      <name val="Calibri"/>
      <family val="2"/>
      <scheme val="minor"/>
    </font>
    <font>
      <sz val="7"/>
      <color rgb="FF00B050"/>
      <name val="Arial"/>
      <family val="2"/>
    </font>
    <font>
      <sz val="10"/>
      <name val="Arial"/>
      <family val="2"/>
    </font>
    <font>
      <sz val="10"/>
      <color rgb="FFC00000"/>
      <name val="Arial"/>
      <family val="2"/>
    </font>
    <font>
      <sz val="14"/>
      <name val="Arial"/>
      <family val="2"/>
    </font>
    <font>
      <b/>
      <i/>
      <sz val="7"/>
      <name val="Arial"/>
      <family val="2"/>
    </font>
    <font>
      <i/>
      <sz val="7"/>
      <color theme="4" tint="0.59999389629810485"/>
      <name val="Arial"/>
      <family val="2"/>
    </font>
    <font>
      <i/>
      <sz val="7"/>
      <color theme="0" tint="-0.249977111117893"/>
      <name val="Arial"/>
      <family val="2"/>
    </font>
    <font>
      <i/>
      <sz val="7"/>
      <color theme="4" tint="0.39997558519241921"/>
      <name val="Arial"/>
      <family val="2"/>
    </font>
    <font>
      <i/>
      <sz val="10"/>
      <color rgb="FFFF0000"/>
      <name val="Arial"/>
      <family val="2"/>
    </font>
    <font>
      <b/>
      <vertAlign val="superscript"/>
      <sz val="8"/>
      <name val="Arial"/>
      <family val="2"/>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0" tint="-0.14999847407452621"/>
        <bgColor indexed="9"/>
      </patternFill>
    </fill>
    <fill>
      <patternFill patternType="solid">
        <fgColor theme="0"/>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theme="3" tint="-0.249977111117893"/>
      </bottom>
      <diagonal/>
    </border>
    <border>
      <left/>
      <right style="medium">
        <color rgb="FF0070C0"/>
      </right>
      <top/>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indexed="64"/>
      </top>
      <bottom style="medium">
        <color rgb="FF4F81BD"/>
      </bottom>
      <diagonal/>
    </border>
    <border>
      <left/>
      <right/>
      <top/>
      <bottom style="thin">
        <color rgb="FF5B9BD5"/>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bottom style="thin">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style="thin">
        <color indexed="64"/>
      </left>
      <right/>
      <top style="thick">
        <color theme="4"/>
      </top>
      <bottom/>
      <diagonal/>
    </border>
    <border>
      <left/>
      <right style="thin">
        <color indexed="64"/>
      </right>
      <top style="thick">
        <color theme="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2">
    <xf numFmtId="0" fontId="0" fillId="0" borderId="0"/>
    <xf numFmtId="0" fontId="12" fillId="0" borderId="0"/>
    <xf numFmtId="0" fontId="10" fillId="0" borderId="0"/>
    <xf numFmtId="0" fontId="10" fillId="0" borderId="0"/>
    <xf numFmtId="0" fontId="9" fillId="0" borderId="0"/>
    <xf numFmtId="9" fontId="12" fillId="0" borderId="0" applyFont="0" applyFill="0" applyBorder="0" applyAlignment="0" applyProtection="0"/>
    <xf numFmtId="0" fontId="12" fillId="0" borderId="0"/>
    <xf numFmtId="164" fontId="12" fillId="0" borderId="0" applyFont="0" applyFill="0" applyBorder="0" applyAlignment="0" applyProtection="0"/>
    <xf numFmtId="0" fontId="8" fillId="0" borderId="0"/>
    <xf numFmtId="9" fontId="12" fillId="0" borderId="0" applyFont="0" applyFill="0" applyBorder="0" applyAlignment="0" applyProtection="0"/>
    <xf numFmtId="0" fontId="35" fillId="0" borderId="0"/>
    <xf numFmtId="0" fontId="8" fillId="0" borderId="0"/>
    <xf numFmtId="9" fontId="8" fillId="0" borderId="0" applyFont="0" applyFill="0" applyBorder="0" applyAlignment="0" applyProtection="0"/>
    <xf numFmtId="0" fontId="12" fillId="0" borderId="0"/>
    <xf numFmtId="9" fontId="12"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188" fillId="0" borderId="0" applyNumberForma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9" fontId="215" fillId="0" borderId="0" applyFont="0" applyFill="0" applyBorder="0" applyAlignment="0" applyProtection="0"/>
  </cellStyleXfs>
  <cellXfs count="1434">
    <xf numFmtId="0" fontId="0" fillId="0" borderId="0" xfId="0"/>
    <xf numFmtId="14" fontId="20" fillId="2" borderId="0" xfId="1" applyNumberFormat="1" applyFont="1" applyFill="1" applyAlignment="1">
      <alignment horizontal="left"/>
    </xf>
    <xf numFmtId="0" fontId="20" fillId="2" borderId="0" xfId="1" applyFont="1" applyFill="1"/>
    <xf numFmtId="0" fontId="25" fillId="2" borderId="0" xfId="1" applyFont="1" applyFill="1"/>
    <xf numFmtId="0" fontId="28" fillId="2" borderId="0" xfId="1" applyFont="1" applyFill="1" applyAlignment="1">
      <alignment horizontal="left"/>
    </xf>
    <xf numFmtId="0" fontId="28" fillId="2" borderId="0" xfId="1" applyFont="1" applyFill="1"/>
    <xf numFmtId="0" fontId="42" fillId="4" borderId="0" xfId="1" applyFont="1" applyFill="1"/>
    <xf numFmtId="0" fontId="20" fillId="4" borderId="0" xfId="1" applyFont="1" applyFill="1"/>
    <xf numFmtId="0" fontId="28" fillId="4" borderId="0" xfId="1" applyFont="1" applyFill="1" applyAlignment="1">
      <alignment horizontal="left"/>
    </xf>
    <xf numFmtId="0" fontId="42" fillId="6" borderId="0" xfId="1" applyFont="1" applyFill="1"/>
    <xf numFmtId="0" fontId="20" fillId="6" borderId="0" xfId="1" applyFont="1" applyFill="1"/>
    <xf numFmtId="0" fontId="28" fillId="6" borderId="0" xfId="1" applyFont="1" applyFill="1" applyAlignment="1">
      <alignment horizontal="left"/>
    </xf>
    <xf numFmtId="0" fontId="42" fillId="2" borderId="0" xfId="1" applyFont="1" applyFill="1"/>
    <xf numFmtId="0" fontId="22" fillId="2" borderId="0" xfId="1" applyFont="1" applyFill="1"/>
    <xf numFmtId="0" fontId="12" fillId="0" borderId="0" xfId="1"/>
    <xf numFmtId="0" fontId="51" fillId="2" borderId="0" xfId="1" applyFont="1" applyFill="1"/>
    <xf numFmtId="0" fontId="52" fillId="2" borderId="0" xfId="1" applyFont="1" applyFill="1"/>
    <xf numFmtId="0" fontId="42" fillId="2" borderId="0" xfId="1" applyFont="1" applyFill="1" applyAlignment="1">
      <alignment horizontal="right"/>
    </xf>
    <xf numFmtId="0" fontId="13" fillId="2" borderId="0" xfId="1" applyFont="1" applyFill="1"/>
    <xf numFmtId="0" fontId="53" fillId="2" borderId="0" xfId="1" applyFont="1" applyFill="1"/>
    <xf numFmtId="14" fontId="13" fillId="2" borderId="0" xfId="1" applyNumberFormat="1" applyFont="1" applyFill="1" applyAlignment="1">
      <alignment horizontal="right"/>
    </xf>
    <xf numFmtId="0" fontId="54" fillId="2" borderId="0" xfId="1" applyFont="1" applyFill="1"/>
    <xf numFmtId="0" fontId="42" fillId="2" borderId="0" xfId="1" quotePrefix="1" applyFont="1" applyFill="1"/>
    <xf numFmtId="0" fontId="55" fillId="2" borderId="0" xfId="1" applyFont="1" applyFill="1"/>
    <xf numFmtId="0" fontId="17" fillId="2" borderId="0" xfId="1" applyFont="1" applyFill="1"/>
    <xf numFmtId="0" fontId="57" fillId="2" borderId="0" xfId="1" applyFont="1" applyFill="1"/>
    <xf numFmtId="0" fontId="26" fillId="2" borderId="0" xfId="1" applyFont="1" applyFill="1"/>
    <xf numFmtId="0" fontId="58" fillId="2" borderId="0" xfId="1" applyFont="1" applyFill="1"/>
    <xf numFmtId="0" fontId="59" fillId="2" borderId="0" xfId="1" applyFont="1" applyFill="1"/>
    <xf numFmtId="0" fontId="21" fillId="2" borderId="0" xfId="1" applyFont="1" applyFill="1"/>
    <xf numFmtId="0" fontId="60" fillId="2" borderId="0" xfId="1" applyFont="1" applyFill="1"/>
    <xf numFmtId="0" fontId="56" fillId="2" borderId="0" xfId="1" applyFont="1" applyFill="1"/>
    <xf numFmtId="0" fontId="12" fillId="2" borderId="0" xfId="1" applyFill="1"/>
    <xf numFmtId="14" fontId="20" fillId="2" borderId="0" xfId="1" applyNumberFormat="1" applyFont="1" applyFill="1" applyAlignment="1">
      <alignment horizontal="right"/>
    </xf>
    <xf numFmtId="0" fontId="61" fillId="2" borderId="0" xfId="1" applyFont="1" applyFill="1"/>
    <xf numFmtId="14" fontId="20" fillId="2" borderId="0" xfId="1" applyNumberFormat="1" applyFont="1" applyFill="1"/>
    <xf numFmtId="0" fontId="20" fillId="2" borderId="0" xfId="1" applyFont="1" applyFill="1" applyAlignment="1">
      <alignment horizontal="left" readingOrder="1"/>
    </xf>
    <xf numFmtId="0" fontId="62" fillId="2" borderId="0" xfId="1" applyFont="1" applyFill="1"/>
    <xf numFmtId="0" fontId="37" fillId="2" borderId="0" xfId="1" applyFont="1" applyFill="1" applyAlignment="1">
      <alignment horizontal="right"/>
    </xf>
    <xf numFmtId="0" fontId="25" fillId="3" borderId="0" xfId="1" applyFont="1" applyFill="1"/>
    <xf numFmtId="0" fontId="20" fillId="3" borderId="0" xfId="1" applyFont="1" applyFill="1"/>
    <xf numFmtId="0" fontId="37" fillId="2" borderId="0" xfId="1" applyFont="1" applyFill="1"/>
    <xf numFmtId="0" fontId="25" fillId="4" borderId="0" xfId="1" applyFont="1" applyFill="1"/>
    <xf numFmtId="0" fontId="20" fillId="4" borderId="21" xfId="1" applyFont="1" applyFill="1" applyBorder="1"/>
    <xf numFmtId="0" fontId="20" fillId="4" borderId="0" xfId="1" quotePrefix="1" applyFont="1" applyFill="1"/>
    <xf numFmtId="0" fontId="35" fillId="4" borderId="0" xfId="1" applyFont="1" applyFill="1" applyAlignment="1">
      <alignment horizontal="left"/>
    </xf>
    <xf numFmtId="0" fontId="35" fillId="2" borderId="0" xfId="1" applyFont="1" applyFill="1" applyAlignment="1">
      <alignment horizontal="left"/>
    </xf>
    <xf numFmtId="0" fontId="13" fillId="2" borderId="0" xfId="6" applyFont="1" applyFill="1" applyAlignment="1">
      <alignment vertical="center" wrapText="1"/>
    </xf>
    <xf numFmtId="0" fontId="20" fillId="2" borderId="0" xfId="6" applyFont="1" applyFill="1" applyAlignment="1">
      <alignment vertical="center" wrapText="1"/>
    </xf>
    <xf numFmtId="0" fontId="25" fillId="2" borderId="0" xfId="6" applyFont="1" applyFill="1" applyAlignment="1">
      <alignment vertical="center" wrapText="1"/>
    </xf>
    <xf numFmtId="0" fontId="25" fillId="2" borderId="0" xfId="6" applyFont="1" applyFill="1"/>
    <xf numFmtId="0" fontId="12" fillId="2" borderId="0" xfId="6" applyFill="1"/>
    <xf numFmtId="165" fontId="20" fillId="2" borderId="0" xfId="5" applyNumberFormat="1" applyFont="1" applyFill="1" applyBorder="1" applyAlignment="1">
      <alignment horizontal="center"/>
    </xf>
    <xf numFmtId="165" fontId="12" fillId="2" borderId="0" xfId="5" applyNumberFormat="1" applyFont="1" applyFill="1" applyAlignment="1">
      <alignment horizontal="center"/>
    </xf>
    <xf numFmtId="3" fontId="64" fillId="2" borderId="0" xfId="1" applyNumberFormat="1" applyFont="1" applyFill="1"/>
    <xf numFmtId="0" fontId="25" fillId="2" borderId="22" xfId="1" applyFont="1" applyFill="1" applyBorder="1" applyAlignment="1">
      <alignment vertical="center"/>
    </xf>
    <xf numFmtId="0" fontId="25" fillId="2" borderId="0" xfId="1" applyFont="1" applyFill="1" applyAlignment="1">
      <alignment vertical="center"/>
    </xf>
    <xf numFmtId="0" fontId="20" fillId="2" borderId="0" xfId="1" applyFont="1" applyFill="1" applyAlignment="1">
      <alignment vertical="center" wrapText="1"/>
    </xf>
    <xf numFmtId="0" fontId="25" fillId="2" borderId="0" xfId="6" applyFont="1" applyFill="1" applyAlignment="1">
      <alignment horizontal="right" vertical="center" wrapText="1"/>
    </xf>
    <xf numFmtId="9" fontId="25" fillId="2" borderId="0" xfId="9" applyFont="1" applyFill="1" applyBorder="1" applyAlignment="1"/>
    <xf numFmtId="3" fontId="20" fillId="2" borderId="0" xfId="7" applyNumberFormat="1" applyFont="1" applyFill="1" applyBorder="1" applyAlignment="1">
      <alignment horizontal="right"/>
    </xf>
    <xf numFmtId="9" fontId="25" fillId="2" borderId="23" xfId="9" applyFont="1" applyFill="1" applyBorder="1" applyAlignment="1"/>
    <xf numFmtId="3" fontId="25" fillId="2" borderId="23" xfId="7" applyNumberFormat="1" applyFont="1" applyFill="1" applyBorder="1" applyAlignment="1">
      <alignment horizontal="right"/>
    </xf>
    <xf numFmtId="3" fontId="25" fillId="2" borderId="0" xfId="7" applyNumberFormat="1" applyFont="1" applyFill="1" applyBorder="1" applyAlignment="1">
      <alignment horizontal="right"/>
    </xf>
    <xf numFmtId="0" fontId="65" fillId="2" borderId="0" xfId="1" applyFont="1" applyFill="1"/>
    <xf numFmtId="14" fontId="54" fillId="2" borderId="0" xfId="1" applyNumberFormat="1" applyFont="1" applyFill="1" applyAlignment="1">
      <alignment horizontal="left"/>
    </xf>
    <xf numFmtId="0" fontId="70" fillId="2" borderId="0" xfId="1" applyFont="1" applyFill="1"/>
    <xf numFmtId="3" fontId="66" fillId="2" borderId="0" xfId="9" applyNumberFormat="1" applyFont="1" applyFill="1" applyBorder="1" applyAlignment="1">
      <alignment horizontal="right"/>
    </xf>
    <xf numFmtId="3" fontId="69" fillId="2" borderId="0" xfId="9" applyNumberFormat="1" applyFont="1" applyFill="1" applyBorder="1" applyAlignment="1">
      <alignment horizontal="right"/>
    </xf>
    <xf numFmtId="0" fontId="51" fillId="2" borderId="22" xfId="1" applyFont="1" applyFill="1" applyBorder="1" applyAlignment="1">
      <alignment vertical="center"/>
    </xf>
    <xf numFmtId="0" fontId="13" fillId="2" borderId="0" xfId="1" applyFont="1" applyFill="1" applyAlignment="1">
      <alignment vertical="center" wrapText="1"/>
    </xf>
    <xf numFmtId="164" fontId="42" fillId="2" borderId="24" xfId="7" applyFont="1" applyFill="1" applyBorder="1" applyAlignment="1">
      <alignment horizontal="right" vertical="center"/>
    </xf>
    <xf numFmtId="164" fontId="12" fillId="2" borderId="0" xfId="7" applyFont="1" applyFill="1" applyBorder="1"/>
    <xf numFmtId="3" fontId="73" fillId="2" borderId="0" xfId="7" applyNumberFormat="1" applyFont="1" applyFill="1" applyBorder="1" applyAlignment="1"/>
    <xf numFmtId="164" fontId="12" fillId="2" borderId="23" xfId="7" applyFont="1" applyFill="1" applyBorder="1"/>
    <xf numFmtId="3" fontId="73" fillId="2" borderId="23" xfId="7" applyNumberFormat="1" applyFont="1" applyFill="1" applyBorder="1" applyAlignment="1"/>
    <xf numFmtId="14" fontId="54" fillId="2" borderId="0" xfId="1" applyNumberFormat="1" applyFont="1" applyFill="1" applyAlignment="1">
      <alignment horizontal="right"/>
    </xf>
    <xf numFmtId="0" fontId="74" fillId="2" borderId="0" xfId="1" applyFont="1" applyFill="1"/>
    <xf numFmtId="0" fontId="42" fillId="2" borderId="27" xfId="6" applyFont="1" applyFill="1" applyBorder="1"/>
    <xf numFmtId="3" fontId="42" fillId="2" borderId="27" xfId="6" applyNumberFormat="1" applyFont="1" applyFill="1" applyBorder="1" applyAlignment="1">
      <alignment horizontal="right" vertical="center" wrapText="1"/>
    </xf>
    <xf numFmtId="0" fontId="81" fillId="2" borderId="23" xfId="10" applyFont="1" applyFill="1" applyBorder="1"/>
    <xf numFmtId="3" fontId="81" fillId="2" borderId="23" xfId="10" applyNumberFormat="1" applyFont="1" applyFill="1" applyBorder="1"/>
    <xf numFmtId="3" fontId="44" fillId="2" borderId="23" xfId="6" applyNumberFormat="1" applyFont="1" applyFill="1" applyBorder="1" applyAlignment="1">
      <alignment horizontal="right"/>
    </xf>
    <xf numFmtId="0" fontId="42" fillId="2" borderId="0" xfId="6" applyFont="1" applyFill="1"/>
    <xf numFmtId="3" fontId="42" fillId="2" borderId="0" xfId="6" applyNumberFormat="1" applyFont="1" applyFill="1"/>
    <xf numFmtId="0" fontId="42" fillId="2" borderId="23" xfId="6" applyFont="1" applyFill="1" applyBorder="1"/>
    <xf numFmtId="0" fontId="13" fillId="0" borderId="0" xfId="1" applyFont="1"/>
    <xf numFmtId="0" fontId="26" fillId="2" borderId="0" xfId="1" applyFont="1" applyFill="1" applyAlignment="1">
      <alignment horizontal="right"/>
    </xf>
    <xf numFmtId="0" fontId="61" fillId="2" borderId="0" xfId="1" applyFont="1" applyFill="1" applyAlignment="1">
      <alignment horizontal="left"/>
    </xf>
    <xf numFmtId="0" fontId="11" fillId="2" borderId="0" xfId="1" applyFont="1" applyFill="1"/>
    <xf numFmtId="9" fontId="26" fillId="2" borderId="0" xfId="9" applyFont="1" applyFill="1" applyBorder="1" applyAlignment="1"/>
    <xf numFmtId="9" fontId="26" fillId="2" borderId="23" xfId="9" applyFont="1" applyFill="1" applyBorder="1" applyAlignment="1"/>
    <xf numFmtId="9" fontId="20" fillId="2" borderId="0" xfId="9" applyFont="1" applyFill="1" applyBorder="1" applyAlignment="1">
      <alignment horizontal="right"/>
    </xf>
    <xf numFmtId="0" fontId="20" fillId="2" borderId="0" xfId="13" applyFont="1" applyFill="1"/>
    <xf numFmtId="165" fontId="20" fillId="2" borderId="0" xfId="14" applyNumberFormat="1" applyFont="1" applyFill="1" applyBorder="1"/>
    <xf numFmtId="165" fontId="28" fillId="2" borderId="0" xfId="14" applyNumberFormat="1" applyFont="1" applyFill="1" applyBorder="1"/>
    <xf numFmtId="3" fontId="26" fillId="2" borderId="0" xfId="7" applyNumberFormat="1" applyFont="1" applyFill="1" applyBorder="1" applyAlignment="1">
      <alignment horizontal="right"/>
    </xf>
    <xf numFmtId="3" fontId="26" fillId="2" borderId="23" xfId="7" applyNumberFormat="1" applyFont="1" applyFill="1" applyBorder="1" applyAlignment="1">
      <alignment horizontal="right"/>
    </xf>
    <xf numFmtId="0" fontId="51" fillId="2" borderId="0" xfId="13" applyFont="1" applyFill="1"/>
    <xf numFmtId="0" fontId="42" fillId="2" borderId="0" xfId="13" applyFont="1" applyFill="1"/>
    <xf numFmtId="0" fontId="12" fillId="2" borderId="0" xfId="13" applyFill="1"/>
    <xf numFmtId="0" fontId="56" fillId="2" borderId="0" xfId="13" applyFont="1" applyFill="1"/>
    <xf numFmtId="0" fontId="44" fillId="2" borderId="0" xfId="13" applyFont="1" applyFill="1"/>
    <xf numFmtId="0" fontId="77" fillId="2" borderId="0" xfId="13" applyFont="1" applyFill="1"/>
    <xf numFmtId="0" fontId="90" fillId="2" borderId="0" xfId="13" applyFont="1" applyFill="1"/>
    <xf numFmtId="0" fontId="44" fillId="4" borderId="1" xfId="13" applyFont="1" applyFill="1" applyBorder="1"/>
    <xf numFmtId="0" fontId="44" fillId="4" borderId="29" xfId="13" applyFont="1" applyFill="1" applyBorder="1"/>
    <xf numFmtId="0" fontId="77" fillId="4" borderId="3" xfId="13" applyFont="1" applyFill="1" applyBorder="1"/>
    <xf numFmtId="0" fontId="44" fillId="4" borderId="30" xfId="13" applyFont="1" applyFill="1" applyBorder="1"/>
    <xf numFmtId="0" fontId="77" fillId="4" borderId="10" xfId="13" applyFont="1" applyFill="1" applyBorder="1"/>
    <xf numFmtId="0" fontId="77" fillId="4" borderId="12" xfId="13" applyFont="1" applyFill="1" applyBorder="1"/>
    <xf numFmtId="0" fontId="77" fillId="4" borderId="0" xfId="13" applyFont="1" applyFill="1"/>
    <xf numFmtId="0" fontId="44" fillId="4" borderId="31" xfId="13" applyFont="1" applyFill="1" applyBorder="1"/>
    <xf numFmtId="0" fontId="77" fillId="2" borderId="32" xfId="13" applyFont="1" applyFill="1" applyBorder="1"/>
    <xf numFmtId="0" fontId="77" fillId="2" borderId="33" xfId="13" applyFont="1" applyFill="1" applyBorder="1"/>
    <xf numFmtId="0" fontId="77" fillId="2" borderId="34" xfId="13" applyFont="1" applyFill="1" applyBorder="1"/>
    <xf numFmtId="0" fontId="77" fillId="2" borderId="35" xfId="13" applyFont="1" applyFill="1" applyBorder="1"/>
    <xf numFmtId="0" fontId="77" fillId="2" borderId="36" xfId="13" applyFont="1" applyFill="1" applyBorder="1"/>
    <xf numFmtId="0" fontId="77" fillId="2" borderId="37" xfId="13" applyFont="1" applyFill="1" applyBorder="1"/>
    <xf numFmtId="0" fontId="44" fillId="4" borderId="38" xfId="13" applyFont="1" applyFill="1" applyBorder="1"/>
    <xf numFmtId="0" fontId="77" fillId="4" borderId="6" xfId="13" applyFont="1" applyFill="1" applyBorder="1"/>
    <xf numFmtId="0" fontId="77" fillId="4" borderId="31" xfId="13" applyFont="1" applyFill="1" applyBorder="1"/>
    <xf numFmtId="0" fontId="77" fillId="2" borderId="8" xfId="13" applyFont="1" applyFill="1" applyBorder="1"/>
    <xf numFmtId="0" fontId="77" fillId="2" borderId="17" xfId="13" applyFont="1" applyFill="1" applyBorder="1"/>
    <xf numFmtId="0" fontId="77" fillId="2" borderId="7" xfId="13" applyFont="1" applyFill="1" applyBorder="1"/>
    <xf numFmtId="0" fontId="77" fillId="2" borderId="39" xfId="13" applyFont="1" applyFill="1" applyBorder="1"/>
    <xf numFmtId="0" fontId="77" fillId="2" borderId="40" xfId="13" applyFont="1" applyFill="1" applyBorder="1"/>
    <xf numFmtId="0" fontId="25" fillId="2" borderId="0" xfId="13" applyFont="1" applyFill="1"/>
    <xf numFmtId="0" fontId="25" fillId="2" borderId="0" xfId="13" applyFont="1" applyFill="1" applyAlignment="1" applyProtection="1">
      <alignment horizontal="right"/>
      <protection locked="0"/>
    </xf>
    <xf numFmtId="0" fontId="28" fillId="2" borderId="0" xfId="13" applyFont="1" applyFill="1"/>
    <xf numFmtId="0" fontId="20" fillId="2" borderId="0" xfId="13" applyFont="1" applyFill="1" applyAlignment="1" applyProtection="1">
      <alignment horizontal="left"/>
      <protection locked="0"/>
    </xf>
    <xf numFmtId="9" fontId="20" fillId="2" borderId="0" xfId="9" applyFont="1" applyFill="1" applyBorder="1"/>
    <xf numFmtId="0" fontId="20" fillId="0" borderId="0" xfId="13" applyFont="1"/>
    <xf numFmtId="0" fontId="11" fillId="2" borderId="0" xfId="13" applyFont="1" applyFill="1"/>
    <xf numFmtId="0" fontId="25" fillId="2" borderId="0" xfId="13" applyFont="1" applyFill="1" applyAlignment="1">
      <alignment horizontal="right"/>
    </xf>
    <xf numFmtId="14" fontId="20" fillId="2" borderId="0" xfId="13" applyNumberFormat="1" applyFont="1" applyFill="1" applyAlignment="1">
      <alignment horizontal="right"/>
    </xf>
    <xf numFmtId="0" fontId="12" fillId="2" borderId="7" xfId="13" applyFill="1" applyBorder="1"/>
    <xf numFmtId="0" fontId="42" fillId="2" borderId="7" xfId="13" applyFont="1" applyFill="1" applyBorder="1"/>
    <xf numFmtId="0" fontId="42" fillId="0" borderId="0" xfId="1" applyFont="1"/>
    <xf numFmtId="0" fontId="42" fillId="0" borderId="0" xfId="1" applyFont="1" applyAlignment="1">
      <alignment horizontal="right"/>
    </xf>
    <xf numFmtId="14" fontId="12" fillId="0" borderId="0" xfId="1" applyNumberFormat="1" applyAlignment="1">
      <alignment horizontal="right"/>
    </xf>
    <xf numFmtId="0" fontId="92" fillId="0" borderId="0" xfId="1" applyFont="1"/>
    <xf numFmtId="0" fontId="26" fillId="4" borderId="1" xfId="1" applyFont="1" applyFill="1" applyBorder="1"/>
    <xf numFmtId="0" fontId="26" fillId="4" borderId="38" xfId="1" applyFont="1" applyFill="1" applyBorder="1" applyAlignment="1">
      <alignment horizontal="center"/>
    </xf>
    <xf numFmtId="0" fontId="26" fillId="4" borderId="30" xfId="1" applyFont="1" applyFill="1" applyBorder="1" applyAlignment="1">
      <alignment horizontal="center"/>
    </xf>
    <xf numFmtId="0" fontId="26" fillId="4" borderId="10" xfId="1" applyFont="1" applyFill="1" applyBorder="1"/>
    <xf numFmtId="0" fontId="26" fillId="4" borderId="43" xfId="1" applyFont="1" applyFill="1" applyBorder="1"/>
    <xf numFmtId="0" fontId="26" fillId="4" borderId="44" xfId="1" applyFont="1" applyFill="1" applyBorder="1"/>
    <xf numFmtId="0" fontId="26" fillId="7" borderId="9" xfId="1" applyFont="1" applyFill="1" applyBorder="1" applyAlignment="1" applyProtection="1">
      <alignment horizontal="left"/>
      <protection locked="0"/>
    </xf>
    <xf numFmtId="0" fontId="18" fillId="7" borderId="45" xfId="1" applyFont="1" applyFill="1" applyBorder="1" applyAlignment="1" applyProtection="1">
      <alignment horizontal="left" wrapText="1"/>
      <protection locked="0"/>
    </xf>
    <xf numFmtId="0" fontId="18" fillId="7" borderId="46" xfId="1" applyFont="1" applyFill="1" applyBorder="1" applyAlignment="1" applyProtection="1">
      <alignment horizontal="left" wrapText="1"/>
      <protection locked="0"/>
    </xf>
    <xf numFmtId="0" fontId="26" fillId="4" borderId="46" xfId="1" applyFont="1" applyFill="1" applyBorder="1"/>
    <xf numFmtId="0" fontId="26" fillId="4" borderId="37" xfId="1" applyFont="1" applyFill="1" applyBorder="1"/>
    <xf numFmtId="0" fontId="25" fillId="7" borderId="47" xfId="1" applyFont="1" applyFill="1" applyBorder="1" applyAlignment="1" applyProtection="1">
      <alignment horizontal="left"/>
      <protection locked="0"/>
    </xf>
    <xf numFmtId="0" fontId="25" fillId="7" borderId="21" xfId="1" applyFont="1" applyFill="1" applyBorder="1" applyAlignment="1" applyProtection="1">
      <alignment horizontal="left"/>
      <protection locked="0"/>
    </xf>
    <xf numFmtId="0" fontId="42" fillId="4" borderId="6" xfId="1" applyFont="1" applyFill="1" applyBorder="1"/>
    <xf numFmtId="0" fontId="42" fillId="4" borderId="31" xfId="1" applyFont="1" applyFill="1" applyBorder="1"/>
    <xf numFmtId="0" fontId="25" fillId="8" borderId="48" xfId="1" applyFont="1" applyFill="1" applyBorder="1" applyAlignment="1" applyProtection="1">
      <alignment horizontal="left"/>
      <protection locked="0"/>
    </xf>
    <xf numFmtId="0" fontId="20" fillId="8" borderId="49" xfId="1" applyFont="1" applyFill="1" applyBorder="1" applyAlignment="1" applyProtection="1">
      <alignment horizontal="left"/>
      <protection locked="0"/>
    </xf>
    <xf numFmtId="0" fontId="20" fillId="8" borderId="50" xfId="1" applyFont="1" applyFill="1" applyBorder="1" applyAlignment="1" applyProtection="1">
      <alignment horizontal="left"/>
      <protection locked="0"/>
    </xf>
    <xf numFmtId="0" fontId="25" fillId="8" borderId="51" xfId="1" applyFont="1" applyFill="1" applyBorder="1" applyAlignment="1" applyProtection="1">
      <alignment horizontal="left"/>
      <protection locked="0"/>
    </xf>
    <xf numFmtId="0" fontId="56" fillId="2" borderId="0" xfId="1" applyFont="1" applyFill="1" applyAlignment="1">
      <alignment horizontal="left"/>
    </xf>
    <xf numFmtId="0" fontId="93" fillId="2" borderId="0" xfId="1" applyFont="1" applyFill="1" applyAlignment="1">
      <alignment horizontal="left"/>
    </xf>
    <xf numFmtId="0" fontId="25" fillId="9" borderId="51" xfId="1" applyFont="1" applyFill="1" applyBorder="1" applyAlignment="1" applyProtection="1">
      <alignment horizontal="left"/>
      <protection locked="0"/>
    </xf>
    <xf numFmtId="0" fontId="25" fillId="9" borderId="52" xfId="1" applyFont="1" applyFill="1" applyBorder="1" applyAlignment="1" applyProtection="1">
      <alignment horizontal="left"/>
      <protection locked="0"/>
    </xf>
    <xf numFmtId="0" fontId="25" fillId="9" borderId="53" xfId="1" applyFont="1" applyFill="1" applyBorder="1" applyAlignment="1" applyProtection="1">
      <alignment horizontal="left"/>
      <protection locked="0"/>
    </xf>
    <xf numFmtId="0" fontId="25" fillId="9" borderId="54" xfId="1" applyFont="1" applyFill="1" applyBorder="1" applyAlignment="1" applyProtection="1">
      <alignment horizontal="left"/>
      <protection locked="0"/>
    </xf>
    <xf numFmtId="0" fontId="20" fillId="8" borderId="49" xfId="1" applyFont="1" applyFill="1" applyBorder="1" applyAlignment="1" applyProtection="1">
      <alignment horizontal="left" wrapText="1"/>
      <protection locked="0"/>
    </xf>
    <xf numFmtId="0" fontId="25" fillId="10" borderId="51" xfId="1" applyFont="1" applyFill="1" applyBorder="1" applyAlignment="1" applyProtection="1">
      <alignment horizontal="left" vertical="center"/>
      <protection locked="0"/>
    </xf>
    <xf numFmtId="0" fontId="20" fillId="2" borderId="55" xfId="1" applyFont="1" applyFill="1" applyBorder="1" applyAlignment="1">
      <alignment vertical="center" wrapText="1"/>
    </xf>
    <xf numFmtId="0" fontId="20" fillId="10" borderId="50" xfId="1" applyFont="1" applyFill="1" applyBorder="1" applyAlignment="1" applyProtection="1">
      <alignment horizontal="left" vertical="center" wrapText="1"/>
      <protection locked="0"/>
    </xf>
    <xf numFmtId="0" fontId="20" fillId="8" borderId="50" xfId="1" applyFont="1" applyFill="1" applyBorder="1" applyAlignment="1" applyProtection="1">
      <alignment horizontal="left" wrapText="1"/>
      <protection locked="0"/>
    </xf>
    <xf numFmtId="0" fontId="65" fillId="0" borderId="0" xfId="1" applyFont="1"/>
    <xf numFmtId="0" fontId="7" fillId="2" borderId="0" xfId="15" applyFill="1"/>
    <xf numFmtId="0" fontId="76" fillId="2" borderId="0" xfId="15" applyFont="1" applyFill="1"/>
    <xf numFmtId="0" fontId="47" fillId="2" borderId="0" xfId="15" applyFont="1" applyFill="1"/>
    <xf numFmtId="0" fontId="20" fillId="2" borderId="17" xfId="13" applyFont="1" applyFill="1" applyBorder="1"/>
    <xf numFmtId="0" fontId="20" fillId="2" borderId="18" xfId="13" applyFont="1" applyFill="1" applyBorder="1"/>
    <xf numFmtId="0" fontId="20" fillId="2" borderId="8" xfId="13" applyFont="1" applyFill="1" applyBorder="1"/>
    <xf numFmtId="0" fontId="20" fillId="2" borderId="39" xfId="13" applyFont="1" applyFill="1" applyBorder="1"/>
    <xf numFmtId="0" fontId="20" fillId="2" borderId="5" xfId="13" applyFont="1" applyFill="1" applyBorder="1"/>
    <xf numFmtId="0" fontId="11" fillId="2" borderId="39" xfId="13" applyFont="1" applyFill="1" applyBorder="1"/>
    <xf numFmtId="0" fontId="11" fillId="2" borderId="31" xfId="13" applyFont="1" applyFill="1" applyBorder="1"/>
    <xf numFmtId="0" fontId="20" fillId="4" borderId="18" xfId="13" applyFont="1" applyFill="1" applyBorder="1"/>
    <xf numFmtId="0" fontId="17" fillId="4" borderId="61" xfId="13" applyFont="1" applyFill="1" applyBorder="1"/>
    <xf numFmtId="0" fontId="13" fillId="4" borderId="3" xfId="13" applyFont="1" applyFill="1" applyBorder="1"/>
    <xf numFmtId="9" fontId="13" fillId="4" borderId="4" xfId="9" applyFont="1" applyFill="1" applyBorder="1"/>
    <xf numFmtId="0" fontId="20" fillId="2" borderId="63" xfId="13" applyFont="1" applyFill="1" applyBorder="1"/>
    <xf numFmtId="0" fontId="20" fillId="2" borderId="13" xfId="13" applyFont="1" applyFill="1" applyBorder="1"/>
    <xf numFmtId="0" fontId="20" fillId="4" borderId="45" xfId="13" applyFont="1" applyFill="1" applyBorder="1"/>
    <xf numFmtId="0" fontId="20" fillId="4" borderId="65" xfId="13" applyFont="1" applyFill="1" applyBorder="1"/>
    <xf numFmtId="0" fontId="20" fillId="4" borderId="10" xfId="13" applyFont="1" applyFill="1" applyBorder="1"/>
    <xf numFmtId="0" fontId="11" fillId="4" borderId="13" xfId="13" applyFont="1" applyFill="1" applyBorder="1"/>
    <xf numFmtId="0" fontId="20" fillId="4" borderId="46" xfId="13" applyFont="1" applyFill="1" applyBorder="1"/>
    <xf numFmtId="0" fontId="11" fillId="4" borderId="65" xfId="13" applyFont="1" applyFill="1" applyBorder="1"/>
    <xf numFmtId="0" fontId="20" fillId="4" borderId="9" xfId="13" applyFont="1" applyFill="1" applyBorder="1"/>
    <xf numFmtId="0" fontId="25" fillId="4" borderId="65" xfId="13" applyFont="1" applyFill="1" applyBorder="1"/>
    <xf numFmtId="0" fontId="20" fillId="2" borderId="42" xfId="13" applyFont="1" applyFill="1" applyBorder="1"/>
    <xf numFmtId="0" fontId="11" fillId="2" borderId="66" xfId="13" applyFont="1" applyFill="1" applyBorder="1"/>
    <xf numFmtId="0" fontId="20" fillId="2" borderId="67" xfId="13" applyFont="1" applyFill="1" applyBorder="1"/>
    <xf numFmtId="0" fontId="20" fillId="2" borderId="72" xfId="13" applyFont="1" applyFill="1" applyBorder="1"/>
    <xf numFmtId="0" fontId="26" fillId="4" borderId="61" xfId="13" applyFont="1" applyFill="1" applyBorder="1"/>
    <xf numFmtId="0" fontId="20" fillId="4" borderId="3" xfId="13" applyFont="1" applyFill="1" applyBorder="1"/>
    <xf numFmtId="0" fontId="20" fillId="4" borderId="4" xfId="13" applyFont="1" applyFill="1" applyBorder="1"/>
    <xf numFmtId="0" fontId="20" fillId="4" borderId="68" xfId="13" applyFont="1" applyFill="1" applyBorder="1"/>
    <xf numFmtId="0" fontId="11" fillId="4" borderId="69" xfId="13" applyFont="1" applyFill="1" applyBorder="1"/>
    <xf numFmtId="0" fontId="20" fillId="4" borderId="70" xfId="13" applyFont="1" applyFill="1" applyBorder="1"/>
    <xf numFmtId="0" fontId="20" fillId="4" borderId="0" xfId="13" applyFont="1" applyFill="1"/>
    <xf numFmtId="0" fontId="20" fillId="4" borderId="13" xfId="13" applyFont="1" applyFill="1" applyBorder="1"/>
    <xf numFmtId="0" fontId="20" fillId="4" borderId="43" xfId="13" applyFont="1" applyFill="1" applyBorder="1"/>
    <xf numFmtId="0" fontId="11" fillId="4" borderId="31" xfId="13" applyFont="1" applyFill="1" applyBorder="1"/>
    <xf numFmtId="0" fontId="20" fillId="4" borderId="5" xfId="13" applyFont="1" applyFill="1" applyBorder="1"/>
    <xf numFmtId="0" fontId="20" fillId="2" borderId="75" xfId="13" applyFont="1" applyFill="1" applyBorder="1"/>
    <xf numFmtId="0" fontId="20" fillId="2" borderId="76" xfId="13" applyFont="1" applyFill="1" applyBorder="1"/>
    <xf numFmtId="0" fontId="20" fillId="2" borderId="43" xfId="13" applyFont="1" applyFill="1" applyBorder="1"/>
    <xf numFmtId="0" fontId="11" fillId="2" borderId="44" xfId="13" applyFont="1" applyFill="1" applyBorder="1"/>
    <xf numFmtId="0" fontId="20" fillId="2" borderId="10" xfId="13" applyFont="1" applyFill="1" applyBorder="1"/>
    <xf numFmtId="9" fontId="20" fillId="4" borderId="14" xfId="9" applyFont="1" applyFill="1" applyBorder="1"/>
    <xf numFmtId="0" fontId="25" fillId="4" borderId="77" xfId="13" applyFont="1" applyFill="1" applyBorder="1"/>
    <xf numFmtId="0" fontId="20" fillId="4" borderId="78" xfId="13" applyFont="1" applyFill="1" applyBorder="1"/>
    <xf numFmtId="0" fontId="20" fillId="2" borderId="74" xfId="13" applyFont="1" applyFill="1" applyBorder="1"/>
    <xf numFmtId="0" fontId="11" fillId="2" borderId="15" xfId="13" applyFont="1" applyFill="1" applyBorder="1" applyAlignment="1">
      <alignment wrapText="1"/>
    </xf>
    <xf numFmtId="0" fontId="65" fillId="4" borderId="80" xfId="13" applyFont="1" applyFill="1" applyBorder="1"/>
    <xf numFmtId="0" fontId="25" fillId="4" borderId="69" xfId="13" applyFont="1" applyFill="1" applyBorder="1"/>
    <xf numFmtId="0" fontId="21" fillId="2" borderId="8" xfId="13" applyFont="1" applyFill="1" applyBorder="1" applyAlignment="1">
      <alignment horizontal="center"/>
    </xf>
    <xf numFmtId="0" fontId="21" fillId="2" borderId="8" xfId="13" applyFont="1" applyFill="1" applyBorder="1"/>
    <xf numFmtId="0" fontId="13" fillId="2" borderId="8" xfId="13" applyFont="1" applyFill="1" applyBorder="1"/>
    <xf numFmtId="0" fontId="20" fillId="4" borderId="0" xfId="1" applyFont="1" applyFill="1" applyAlignment="1">
      <alignment horizontal="left"/>
    </xf>
    <xf numFmtId="0" fontId="28" fillId="2" borderId="0" xfId="1" applyFont="1" applyFill="1" applyAlignment="1">
      <alignment horizontal="center"/>
    </xf>
    <xf numFmtId="0" fontId="20" fillId="2" borderId="0" xfId="6" applyFont="1" applyFill="1"/>
    <xf numFmtId="0" fontId="51" fillId="2" borderId="26" xfId="1" applyFont="1" applyFill="1" applyBorder="1" applyAlignment="1">
      <alignment vertical="center"/>
    </xf>
    <xf numFmtId="165" fontId="20" fillId="2" borderId="23" xfId="5" applyNumberFormat="1" applyFont="1" applyFill="1" applyBorder="1" applyAlignment="1">
      <alignment horizontal="center"/>
    </xf>
    <xf numFmtId="165" fontId="16" fillId="2" borderId="0" xfId="5" applyNumberFormat="1" applyFont="1" applyFill="1"/>
    <xf numFmtId="14" fontId="20" fillId="0" borderId="0" xfId="13" applyNumberFormat="1" applyFont="1" applyAlignment="1">
      <alignment horizontal="right"/>
    </xf>
    <xf numFmtId="0" fontId="12" fillId="2" borderId="0" xfId="13" applyFill="1" applyAlignment="1">
      <alignment horizontal="right"/>
    </xf>
    <xf numFmtId="0" fontId="37" fillId="4" borderId="0" xfId="1" applyFont="1" applyFill="1" applyAlignment="1">
      <alignment horizontal="right"/>
    </xf>
    <xf numFmtId="0" fontId="28" fillId="6" borderId="0" xfId="1" applyFont="1" applyFill="1" applyAlignment="1">
      <alignment horizontal="right"/>
    </xf>
    <xf numFmtId="0" fontId="28" fillId="4" borderId="0" xfId="1" applyFont="1" applyFill="1" applyAlignment="1">
      <alignment horizontal="right"/>
    </xf>
    <xf numFmtId="0" fontId="28" fillId="6" borderId="0" xfId="1" applyFont="1" applyFill="1" applyAlignment="1">
      <alignment horizontal="right" wrapText="1"/>
    </xf>
    <xf numFmtId="0" fontId="28" fillId="4" borderId="0" xfId="1" applyFont="1" applyFill="1" applyAlignment="1">
      <alignment horizontal="right" wrapText="1"/>
    </xf>
    <xf numFmtId="0" fontId="28" fillId="4" borderId="0" xfId="1" applyFont="1" applyFill="1" applyAlignment="1">
      <alignment horizontal="right" vertical="top" wrapText="1"/>
    </xf>
    <xf numFmtId="14" fontId="106" fillId="2" borderId="0" xfId="1" applyNumberFormat="1" applyFont="1" applyFill="1" applyAlignment="1">
      <alignment horizontal="right"/>
    </xf>
    <xf numFmtId="0" fontId="12" fillId="0" borderId="0" xfId="6"/>
    <xf numFmtId="14" fontId="28" fillId="2" borderId="0" xfId="1" applyNumberFormat="1" applyFont="1" applyFill="1" applyAlignment="1">
      <alignment horizontal="left"/>
    </xf>
    <xf numFmtId="14" fontId="56" fillId="2" borderId="0" xfId="1" applyNumberFormat="1" applyFont="1" applyFill="1"/>
    <xf numFmtId="14" fontId="56" fillId="2" borderId="0" xfId="1" applyNumberFormat="1" applyFont="1" applyFill="1" applyAlignment="1">
      <alignment horizontal="right"/>
    </xf>
    <xf numFmtId="0" fontId="113" fillId="2" borderId="0" xfId="1" applyFont="1" applyFill="1"/>
    <xf numFmtId="0" fontId="114" fillId="2" borderId="0" xfId="1" applyFont="1" applyFill="1"/>
    <xf numFmtId="0" fontId="43" fillId="2" borderId="0" xfId="1" applyFont="1" applyFill="1"/>
    <xf numFmtId="0" fontId="96" fillId="2" borderId="0" xfId="1" applyFont="1" applyFill="1" applyAlignment="1">
      <alignment horizontal="left"/>
    </xf>
    <xf numFmtId="0" fontId="115" fillId="2" borderId="0" xfId="1" applyFont="1" applyFill="1"/>
    <xf numFmtId="0" fontId="4" fillId="0" borderId="0" xfId="19"/>
    <xf numFmtId="0" fontId="49" fillId="0" borderId="0" xfId="19" applyFont="1" applyAlignment="1">
      <alignment horizontal="left"/>
    </xf>
    <xf numFmtId="0" fontId="45" fillId="0" borderId="0" xfId="19" applyFont="1"/>
    <xf numFmtId="0" fontId="45" fillId="2" borderId="0" xfId="19" applyFont="1" applyFill="1" applyAlignment="1">
      <alignment horizontal="center"/>
    </xf>
    <xf numFmtId="0" fontId="45" fillId="0" borderId="0" xfId="19" applyFont="1" applyAlignment="1">
      <alignment horizontal="center"/>
    </xf>
    <xf numFmtId="0" fontId="98" fillId="2" borderId="0" xfId="19" applyFont="1" applyFill="1"/>
    <xf numFmtId="0" fontId="100" fillId="2" borderId="0" xfId="19" applyFont="1" applyFill="1"/>
    <xf numFmtId="0" fontId="91" fillId="0" borderId="0" xfId="19" applyFont="1"/>
    <xf numFmtId="0" fontId="45" fillId="0" borderId="0" xfId="19" applyFont="1" applyAlignment="1">
      <alignment horizontal="right"/>
    </xf>
    <xf numFmtId="0" fontId="4" fillId="2" borderId="0" xfId="19" applyFill="1"/>
    <xf numFmtId="0" fontId="49" fillId="2" borderId="0" xfId="19" applyFont="1" applyFill="1" applyAlignment="1">
      <alignment horizontal="left"/>
    </xf>
    <xf numFmtId="0" fontId="76" fillId="2" borderId="0" xfId="19" applyFont="1" applyFill="1" applyAlignment="1">
      <alignment horizontal="left"/>
    </xf>
    <xf numFmtId="14" fontId="103" fillId="0" borderId="0" xfId="19" applyNumberFormat="1" applyFont="1" applyAlignment="1">
      <alignment horizontal="left"/>
    </xf>
    <xf numFmtId="0" fontId="24" fillId="3" borderId="1" xfId="20" applyFont="1" applyFill="1" applyBorder="1" applyAlignment="1">
      <alignment horizontal="left"/>
    </xf>
    <xf numFmtId="0" fontId="24" fillId="3" borderId="2" xfId="20" applyFont="1" applyFill="1" applyBorder="1" applyAlignment="1">
      <alignment horizontal="center"/>
    </xf>
    <xf numFmtId="0" fontId="24" fillId="3" borderId="2" xfId="20" applyFont="1" applyFill="1" applyBorder="1" applyAlignment="1">
      <alignment horizontal="left"/>
    </xf>
    <xf numFmtId="14" fontId="24" fillId="3" borderId="10" xfId="20" applyNumberFormat="1" applyFont="1" applyFill="1" applyBorder="1" applyAlignment="1">
      <alignment horizontal="left"/>
    </xf>
    <xf numFmtId="14" fontId="24" fillId="3" borderId="11" xfId="20" applyNumberFormat="1" applyFont="1" applyFill="1" applyBorder="1" applyAlignment="1">
      <alignment horizontal="center"/>
    </xf>
    <xf numFmtId="0" fontId="24" fillId="3" borderId="11" xfId="20" applyFont="1" applyFill="1" applyBorder="1" applyAlignment="1">
      <alignment horizontal="center"/>
    </xf>
    <xf numFmtId="0" fontId="24" fillId="3" borderId="12" xfId="20" applyFont="1" applyFill="1" applyBorder="1" applyAlignment="1">
      <alignment horizontal="center"/>
    </xf>
    <xf numFmtId="0" fontId="24" fillId="3" borderId="13" xfId="20" applyFont="1" applyFill="1" applyBorder="1" applyAlignment="1">
      <alignment horizontal="center"/>
    </xf>
    <xf numFmtId="0" fontId="116" fillId="2" borderId="0" xfId="19" applyFont="1" applyFill="1"/>
    <xf numFmtId="14" fontId="13" fillId="2" borderId="7" xfId="20" applyNumberFormat="1" applyFont="1" applyFill="1" applyBorder="1" applyAlignment="1">
      <alignment horizontal="left"/>
    </xf>
    <xf numFmtId="14" fontId="13" fillId="2" borderId="7" xfId="20" applyNumberFormat="1" applyFont="1" applyFill="1" applyBorder="1" applyAlignment="1">
      <alignment horizontal="center"/>
    </xf>
    <xf numFmtId="0" fontId="13" fillId="2" borderId="7" xfId="20" applyFont="1" applyFill="1" applyBorder="1" applyAlignment="1">
      <alignment horizontal="center"/>
    </xf>
    <xf numFmtId="16" fontId="13" fillId="2" borderId="7" xfId="20" quotePrefix="1" applyNumberFormat="1" applyFont="1" applyFill="1" applyBorder="1" applyAlignment="1">
      <alignment horizontal="center"/>
    </xf>
    <xf numFmtId="0" fontId="103" fillId="2" borderId="0" xfId="19" applyFont="1" applyFill="1"/>
    <xf numFmtId="14" fontId="24" fillId="2" borderId="7" xfId="20" applyNumberFormat="1" applyFont="1" applyFill="1" applyBorder="1" applyAlignment="1">
      <alignment horizontal="left"/>
    </xf>
    <xf numFmtId="14" fontId="15" fillId="2" borderId="7" xfId="20" applyNumberFormat="1" applyFont="1" applyFill="1" applyBorder="1" applyAlignment="1">
      <alignment horizontal="left"/>
    </xf>
    <xf numFmtId="14" fontId="15" fillId="2" borderId="7" xfId="20" applyNumberFormat="1" applyFont="1" applyFill="1" applyBorder="1" applyAlignment="1">
      <alignment horizontal="center" wrapText="1"/>
    </xf>
    <xf numFmtId="0" fontId="24" fillId="2" borderId="7" xfId="20" applyFont="1" applyFill="1" applyBorder="1" applyAlignment="1">
      <alignment horizontal="center"/>
    </xf>
    <xf numFmtId="0" fontId="26" fillId="2" borderId="7" xfId="1" applyFont="1" applyFill="1" applyBorder="1" applyAlignment="1">
      <alignment horizontal="left"/>
    </xf>
    <xf numFmtId="0" fontId="13" fillId="2" borderId="7" xfId="1" applyFont="1" applyFill="1" applyBorder="1"/>
    <xf numFmtId="0" fontId="38" fillId="2" borderId="7" xfId="1" applyFont="1" applyFill="1" applyBorder="1" applyAlignment="1">
      <alignment horizontal="right"/>
    </xf>
    <xf numFmtId="0" fontId="20" fillId="2" borderId="7" xfId="1" applyFont="1" applyFill="1" applyBorder="1"/>
    <xf numFmtId="49" fontId="12" fillId="2" borderId="7" xfId="1" applyNumberFormat="1" applyFill="1" applyBorder="1" applyAlignment="1">
      <alignment horizontal="center"/>
    </xf>
    <xf numFmtId="0" fontId="47" fillId="2" borderId="6" xfId="1" applyFont="1" applyFill="1" applyBorder="1" applyAlignment="1">
      <alignment horizontal="left" wrapText="1"/>
    </xf>
    <xf numFmtId="0" fontId="15" fillId="2" borderId="6" xfId="1" applyFont="1" applyFill="1" applyBorder="1" applyAlignment="1">
      <alignment wrapText="1"/>
    </xf>
    <xf numFmtId="0" fontId="48" fillId="2" borderId="6" xfId="1" applyFont="1" applyFill="1" applyBorder="1" applyAlignment="1">
      <alignment wrapText="1"/>
    </xf>
    <xf numFmtId="0" fontId="38" fillId="2" borderId="6" xfId="1" applyFont="1" applyFill="1" applyBorder="1" applyAlignment="1">
      <alignment horizontal="right"/>
    </xf>
    <xf numFmtId="49" fontId="20" fillId="2" borderId="6" xfId="1" applyNumberFormat="1" applyFont="1" applyFill="1" applyBorder="1" applyAlignment="1">
      <alignment horizontal="center"/>
    </xf>
    <xf numFmtId="49" fontId="12" fillId="2" borderId="6" xfId="1" applyNumberFormat="1" applyFill="1" applyBorder="1" applyAlignment="1">
      <alignment horizontal="center"/>
    </xf>
    <xf numFmtId="49" fontId="117" fillId="2" borderId="6" xfId="1" applyNumberFormat="1" applyFont="1" applyFill="1" applyBorder="1" applyAlignment="1">
      <alignment horizontal="center"/>
    </xf>
    <xf numFmtId="0" fontId="13" fillId="2" borderId="6" xfId="1" applyFont="1" applyFill="1" applyBorder="1"/>
    <xf numFmtId="49" fontId="56" fillId="2" borderId="6" xfId="1" applyNumberFormat="1" applyFont="1" applyFill="1" applyBorder="1" applyAlignment="1">
      <alignment horizontal="center"/>
    </xf>
    <xf numFmtId="49" fontId="100" fillId="2" borderId="6" xfId="1" applyNumberFormat="1" applyFont="1" applyFill="1" applyBorder="1" applyAlignment="1">
      <alignment horizontal="center"/>
    </xf>
    <xf numFmtId="0" fontId="26" fillId="2" borderId="6" xfId="1" applyFont="1" applyFill="1" applyBorder="1" applyAlignment="1">
      <alignment horizontal="left"/>
    </xf>
    <xf numFmtId="0" fontId="26" fillId="2" borderId="6" xfId="20" applyFont="1" applyFill="1" applyBorder="1"/>
    <xf numFmtId="0" fontId="17" fillId="2" borderId="6" xfId="1" applyFont="1" applyFill="1" applyBorder="1"/>
    <xf numFmtId="0" fontId="119" fillId="2" borderId="6" xfId="1" applyFont="1" applyFill="1" applyBorder="1" applyAlignment="1">
      <alignment horizontal="right"/>
    </xf>
    <xf numFmtId="49" fontId="28" fillId="2" borderId="6" xfId="1" applyNumberFormat="1" applyFont="1" applyFill="1" applyBorder="1" applyAlignment="1">
      <alignment horizontal="center"/>
    </xf>
    <xf numFmtId="0" fontId="26" fillId="2" borderId="7" xfId="1" applyFont="1" applyFill="1" applyBorder="1" applyAlignment="1">
      <alignment horizontal="left" vertical="center" wrapText="1"/>
    </xf>
    <xf numFmtId="0" fontId="21" fillId="2" borderId="6" xfId="1" applyFont="1" applyFill="1" applyBorder="1" applyAlignment="1">
      <alignment vertical="center" wrapText="1"/>
    </xf>
    <xf numFmtId="0" fontId="38" fillId="2" borderId="6" xfId="1" quotePrefix="1" applyFont="1" applyFill="1" applyBorder="1" applyAlignment="1">
      <alignment horizontal="right" vertical="top"/>
    </xf>
    <xf numFmtId="49" fontId="11" fillId="2" borderId="6" xfId="1" quotePrefix="1" applyNumberFormat="1" applyFont="1" applyFill="1" applyBorder="1" applyAlignment="1">
      <alignment horizontal="center" vertical="top"/>
    </xf>
    <xf numFmtId="49" fontId="120" fillId="2" borderId="6" xfId="1" applyNumberFormat="1" applyFont="1" applyFill="1" applyBorder="1" applyAlignment="1">
      <alignment horizontal="center" vertical="top"/>
    </xf>
    <xf numFmtId="49" fontId="117" fillId="2" borderId="6" xfId="1" quotePrefix="1" applyNumberFormat="1" applyFont="1" applyFill="1" applyBorder="1" applyAlignment="1">
      <alignment horizontal="center" vertical="top"/>
    </xf>
    <xf numFmtId="0" fontId="26" fillId="2" borderId="7" xfId="1" applyFont="1" applyFill="1" applyBorder="1" applyAlignment="1">
      <alignment horizontal="left" wrapText="1"/>
    </xf>
    <xf numFmtId="0" fontId="26" fillId="2" borderId="6" xfId="1" applyFont="1" applyFill="1" applyBorder="1" applyAlignment="1">
      <alignment wrapText="1"/>
    </xf>
    <xf numFmtId="0" fontId="47" fillId="2" borderId="6" xfId="1" applyFont="1" applyFill="1" applyBorder="1" applyAlignment="1">
      <alignment wrapText="1"/>
    </xf>
    <xf numFmtId="0" fontId="64" fillId="2" borderId="6" xfId="1" applyFont="1" applyFill="1" applyBorder="1" applyAlignment="1">
      <alignment horizontal="right"/>
    </xf>
    <xf numFmtId="49" fontId="25" fillId="2" borderId="6" xfId="1" applyNumberFormat="1" applyFont="1" applyFill="1" applyBorder="1" applyAlignment="1">
      <alignment horizontal="center"/>
    </xf>
    <xf numFmtId="49" fontId="61" fillId="2" borderId="6" xfId="1" applyNumberFormat="1" applyFont="1" applyFill="1" applyBorder="1" applyAlignment="1">
      <alignment horizontal="center"/>
    </xf>
    <xf numFmtId="49" fontId="101" fillId="2" borderId="6" xfId="1" applyNumberFormat="1" applyFont="1" applyFill="1" applyBorder="1" applyAlignment="1">
      <alignment horizontal="center"/>
    </xf>
    <xf numFmtId="49" fontId="121" fillId="2" borderId="6" xfId="1" applyNumberFormat="1" applyFont="1" applyFill="1" applyBorder="1" applyAlignment="1">
      <alignment horizontal="center"/>
    </xf>
    <xf numFmtId="49" fontId="25" fillId="2" borderId="7" xfId="1" applyNumberFormat="1" applyFont="1" applyFill="1" applyBorder="1" applyAlignment="1">
      <alignment horizontal="center"/>
    </xf>
    <xf numFmtId="0" fontId="26" fillId="2" borderId="6" xfId="1" applyFont="1" applyFill="1" applyBorder="1" applyAlignment="1">
      <alignment horizontal="left" wrapText="1"/>
    </xf>
    <xf numFmtId="0" fontId="122" fillId="2" borderId="0" xfId="19" applyFont="1" applyFill="1"/>
    <xf numFmtId="0" fontId="123" fillId="2" borderId="6" xfId="1" applyFont="1" applyFill="1" applyBorder="1" applyAlignment="1">
      <alignment horizontal="left"/>
    </xf>
    <xf numFmtId="0" fontId="124" fillId="2" borderId="6" xfId="1" applyFont="1" applyFill="1" applyBorder="1"/>
    <xf numFmtId="0" fontId="125" fillId="2" borderId="6" xfId="1" quotePrefix="1" applyFont="1" applyFill="1" applyBorder="1" applyAlignment="1">
      <alignment horizontal="right"/>
    </xf>
    <xf numFmtId="49" fontId="117" fillId="2" borderId="6" xfId="1" quotePrefix="1" applyNumberFormat="1" applyFont="1" applyFill="1" applyBorder="1" applyAlignment="1">
      <alignment horizontal="center"/>
    </xf>
    <xf numFmtId="49" fontId="78" fillId="2" borderId="6" xfId="1" quotePrefix="1" applyNumberFormat="1" applyFont="1" applyFill="1" applyBorder="1" applyAlignment="1">
      <alignment horizontal="center"/>
    </xf>
    <xf numFmtId="49" fontId="126" fillId="2" borderId="6" xfId="1" applyNumberFormat="1" applyFont="1" applyFill="1" applyBorder="1" applyAlignment="1">
      <alignment horizontal="center"/>
    </xf>
    <xf numFmtId="0" fontId="126" fillId="2" borderId="0" xfId="19" applyFont="1" applyFill="1"/>
    <xf numFmtId="0" fontId="127" fillId="2" borderId="0" xfId="19" applyFont="1" applyFill="1"/>
    <xf numFmtId="0" fontId="111" fillId="2" borderId="6" xfId="1" quotePrefix="1" applyFont="1" applyFill="1" applyBorder="1" applyAlignment="1">
      <alignment horizontal="right"/>
    </xf>
    <xf numFmtId="49" fontId="12" fillId="2" borderId="6" xfId="1" quotePrefix="1" applyNumberFormat="1" applyFill="1" applyBorder="1" applyAlignment="1">
      <alignment horizontal="center"/>
    </xf>
    <xf numFmtId="0" fontId="130" fillId="2" borderId="0" xfId="19" applyFont="1" applyFill="1"/>
    <xf numFmtId="0" fontId="26" fillId="2" borderId="6" xfId="1" applyFont="1" applyFill="1" applyBorder="1"/>
    <xf numFmtId="0" fontId="124" fillId="2" borderId="6" xfId="1" applyFont="1" applyFill="1" applyBorder="1" applyAlignment="1">
      <alignment wrapText="1"/>
    </xf>
    <xf numFmtId="49" fontId="117" fillId="2" borderId="7" xfId="1" quotePrefix="1" applyNumberFormat="1" applyFont="1" applyFill="1" applyBorder="1" applyAlignment="1">
      <alignment horizontal="center"/>
    </xf>
    <xf numFmtId="0" fontId="123" fillId="2" borderId="7" xfId="1" applyFont="1" applyFill="1" applyBorder="1" applyAlignment="1">
      <alignment horizontal="left" vertical="center" wrapText="1"/>
    </xf>
    <xf numFmtId="0" fontId="127" fillId="2" borderId="7" xfId="19" applyFont="1" applyFill="1" applyBorder="1"/>
    <xf numFmtId="0" fontId="131" fillId="2" borderId="85" xfId="1" applyFont="1" applyFill="1" applyBorder="1" applyAlignment="1">
      <alignment horizontal="left"/>
    </xf>
    <xf numFmtId="0" fontId="129" fillId="2" borderId="85" xfId="1" applyFont="1" applyFill="1" applyBorder="1"/>
    <xf numFmtId="0" fontId="129" fillId="2" borderId="85" xfId="1" applyFont="1" applyFill="1" applyBorder="1" applyAlignment="1">
      <alignment wrapText="1"/>
    </xf>
    <xf numFmtId="49" fontId="105" fillId="2" borderId="6" xfId="1" applyNumberFormat="1" applyFont="1" applyFill="1" applyBorder="1" applyAlignment="1">
      <alignment horizontal="center"/>
    </xf>
    <xf numFmtId="49" fontId="73" fillId="2" borderId="6" xfId="1" applyNumberFormat="1" applyFont="1" applyFill="1" applyBorder="1" applyAlignment="1">
      <alignment horizontal="center"/>
    </xf>
    <xf numFmtId="0" fontId="45" fillId="2" borderId="0" xfId="19" applyFont="1" applyFill="1"/>
    <xf numFmtId="0" fontId="131" fillId="2" borderId="85" xfId="1" applyFont="1" applyFill="1" applyBorder="1" applyAlignment="1">
      <alignment horizontal="left" wrapText="1"/>
    </xf>
    <xf numFmtId="20" fontId="111" fillId="2" borderId="6" xfId="1" applyNumberFormat="1" applyFont="1" applyFill="1" applyBorder="1" applyAlignment="1">
      <alignment horizontal="right"/>
    </xf>
    <xf numFmtId="0" fontId="131" fillId="2" borderId="81" xfId="1" applyFont="1" applyFill="1" applyBorder="1" applyAlignment="1">
      <alignment horizontal="left"/>
    </xf>
    <xf numFmtId="0" fontId="129" fillId="2" borderId="81" xfId="1" applyFont="1" applyFill="1" applyBorder="1"/>
    <xf numFmtId="20" fontId="111" fillId="2" borderId="7" xfId="1" applyNumberFormat="1" applyFont="1" applyFill="1" applyBorder="1" applyAlignment="1">
      <alignment horizontal="right"/>
    </xf>
    <xf numFmtId="49" fontId="105" fillId="2" borderId="81" xfId="1" applyNumberFormat="1" applyFont="1" applyFill="1" applyBorder="1" applyAlignment="1">
      <alignment horizontal="center"/>
    </xf>
    <xf numFmtId="49" fontId="73" fillId="2" borderId="81" xfId="1" applyNumberFormat="1" applyFont="1" applyFill="1" applyBorder="1" applyAlignment="1">
      <alignment horizontal="center"/>
    </xf>
    <xf numFmtId="0" fontId="132" fillId="2" borderId="0" xfId="1" applyFont="1" applyFill="1" applyAlignment="1">
      <alignment horizontal="left"/>
    </xf>
    <xf numFmtId="0" fontId="26" fillId="2" borderId="85" xfId="1" applyFont="1" applyFill="1" applyBorder="1" applyAlignment="1">
      <alignment horizontal="left"/>
    </xf>
    <xf numFmtId="0" fontId="13" fillId="2" borderId="7" xfId="1" applyFont="1" applyFill="1" applyBorder="1" applyAlignment="1">
      <alignment wrapText="1"/>
    </xf>
    <xf numFmtId="20" fontId="38" fillId="2" borderId="7" xfId="1" applyNumberFormat="1" applyFont="1" applyFill="1" applyBorder="1" applyAlignment="1">
      <alignment horizontal="right"/>
    </xf>
    <xf numFmtId="49" fontId="20" fillId="2" borderId="7" xfId="1" applyNumberFormat="1" applyFont="1" applyFill="1" applyBorder="1" applyAlignment="1">
      <alignment horizontal="center"/>
    </xf>
    <xf numFmtId="49" fontId="56" fillId="2" borderId="7" xfId="1" applyNumberFormat="1" applyFont="1" applyFill="1" applyBorder="1" applyAlignment="1">
      <alignment horizontal="center"/>
    </xf>
    <xf numFmtId="49" fontId="103" fillId="2" borderId="7" xfId="1" applyNumberFormat="1" applyFont="1" applyFill="1" applyBorder="1" applyAlignment="1">
      <alignment horizontal="center"/>
    </xf>
    <xf numFmtId="49" fontId="20" fillId="2" borderId="81" xfId="1" applyNumberFormat="1" applyFont="1" applyFill="1" applyBorder="1" applyAlignment="1">
      <alignment horizontal="center"/>
    </xf>
    <xf numFmtId="0" fontId="131" fillId="2" borderId="7" xfId="1" applyFont="1" applyFill="1" applyBorder="1" applyAlignment="1">
      <alignment horizontal="left"/>
    </xf>
    <xf numFmtId="0" fontId="129" fillId="2" borderId="7" xfId="1" applyFont="1" applyFill="1" applyBorder="1"/>
    <xf numFmtId="49" fontId="105" fillId="2" borderId="7" xfId="1" applyNumberFormat="1" applyFont="1" applyFill="1" applyBorder="1" applyAlignment="1">
      <alignment horizontal="center"/>
    </xf>
    <xf numFmtId="49" fontId="73" fillId="2" borderId="7" xfId="1" applyNumberFormat="1" applyFont="1" applyFill="1" applyBorder="1" applyAlignment="1">
      <alignment horizontal="center"/>
    </xf>
    <xf numFmtId="49" fontId="100" fillId="2" borderId="7" xfId="1" applyNumberFormat="1" applyFont="1" applyFill="1" applyBorder="1" applyAlignment="1">
      <alignment horizontal="center"/>
    </xf>
    <xf numFmtId="49" fontId="117" fillId="2" borderId="7" xfId="1" applyNumberFormat="1" applyFont="1" applyFill="1" applyBorder="1" applyAlignment="1">
      <alignment horizontal="center"/>
    </xf>
    <xf numFmtId="0" fontId="133" fillId="2" borderId="0" xfId="19" applyFont="1" applyFill="1"/>
    <xf numFmtId="0" fontId="29" fillId="2" borderId="41" xfId="1" applyFont="1" applyFill="1" applyBorder="1" applyAlignment="1">
      <alignment horizontal="left"/>
    </xf>
    <xf numFmtId="0" fontId="14" fillId="2" borderId="41" xfId="1" applyFont="1" applyFill="1" applyBorder="1"/>
    <xf numFmtId="0" fontId="134" fillId="2" borderId="16" xfId="1" applyFont="1" applyFill="1" applyBorder="1" applyAlignment="1">
      <alignment horizontal="right"/>
    </xf>
    <xf numFmtId="0" fontId="30" fillId="2" borderId="41" xfId="1" applyFont="1" applyFill="1" applyBorder="1" applyAlignment="1">
      <alignment horizontal="center"/>
    </xf>
    <xf numFmtId="49" fontId="30" fillId="2" borderId="7" xfId="1" applyNumberFormat="1" applyFont="1" applyFill="1" applyBorder="1" applyAlignment="1">
      <alignment horizontal="center"/>
    </xf>
    <xf numFmtId="0" fontId="133" fillId="2" borderId="7" xfId="19" applyFont="1" applyFill="1" applyBorder="1"/>
    <xf numFmtId="49" fontId="135" fillId="2" borderId="7" xfId="1" quotePrefix="1" applyNumberFormat="1" applyFont="1" applyFill="1" applyBorder="1" applyAlignment="1">
      <alignment horizontal="center"/>
    </xf>
    <xf numFmtId="49" fontId="135" fillId="2" borderId="7" xfId="1" applyNumberFormat="1" applyFont="1" applyFill="1" applyBorder="1" applyAlignment="1">
      <alignment horizontal="center"/>
    </xf>
    <xf numFmtId="0" fontId="30" fillId="2" borderId="16" xfId="1" applyFont="1" applyFill="1" applyBorder="1" applyAlignment="1">
      <alignment horizontal="center"/>
    </xf>
    <xf numFmtId="0" fontId="136" fillId="2" borderId="0" xfId="19" applyFont="1" applyFill="1"/>
    <xf numFmtId="0" fontId="39" fillId="2" borderId="41" xfId="1" applyFont="1" applyFill="1" applyBorder="1" applyAlignment="1">
      <alignment horizontal="left"/>
    </xf>
    <xf numFmtId="0" fontId="137" fillId="2" borderId="7" xfId="1" applyFont="1" applyFill="1" applyBorder="1"/>
    <xf numFmtId="0" fontId="138" fillId="2" borderId="7" xfId="1" applyFont="1" applyFill="1" applyBorder="1" applyAlignment="1">
      <alignment horizontal="right"/>
    </xf>
    <xf numFmtId="0" fontId="139" fillId="2" borderId="7" xfId="1" applyFont="1" applyFill="1" applyBorder="1"/>
    <xf numFmtId="0" fontId="140" fillId="2" borderId="0" xfId="19" applyFont="1" applyFill="1"/>
    <xf numFmtId="0" fontId="25" fillId="2" borderId="81" xfId="1" applyFont="1" applyFill="1" applyBorder="1" applyAlignment="1">
      <alignment horizontal="center"/>
    </xf>
    <xf numFmtId="0" fontId="121" fillId="2" borderId="81" xfId="1" applyFont="1" applyFill="1" applyBorder="1" applyAlignment="1">
      <alignment horizontal="center"/>
    </xf>
    <xf numFmtId="0" fontId="25" fillId="2" borderId="7" xfId="1" applyFont="1" applyFill="1" applyBorder="1" applyAlignment="1">
      <alignment horizontal="center"/>
    </xf>
    <xf numFmtId="0" fontId="26" fillId="2" borderId="7" xfId="1" quotePrefix="1" applyFont="1" applyFill="1" applyBorder="1" applyAlignment="1">
      <alignment horizontal="left"/>
    </xf>
    <xf numFmtId="0" fontId="26" fillId="2" borderId="7" xfId="1" applyFont="1" applyFill="1" applyBorder="1"/>
    <xf numFmtId="0" fontId="64" fillId="2" borderId="7" xfId="1" applyFont="1" applyFill="1" applyBorder="1" applyAlignment="1">
      <alignment horizontal="right"/>
    </xf>
    <xf numFmtId="0" fontId="116" fillId="2" borderId="7" xfId="19" applyFont="1" applyFill="1" applyBorder="1"/>
    <xf numFmtId="0" fontId="28" fillId="2" borderId="7" xfId="1" applyFont="1" applyFill="1" applyBorder="1" applyAlignment="1">
      <alignment horizontal="center"/>
    </xf>
    <xf numFmtId="0" fontId="4" fillId="2" borderId="7" xfId="19" applyFill="1" applyBorder="1"/>
    <xf numFmtId="0" fontId="13" fillId="2" borderId="85" xfId="1" applyFont="1" applyFill="1" applyBorder="1" applyAlignment="1">
      <alignment wrapText="1"/>
    </xf>
    <xf numFmtId="0" fontId="28" fillId="2" borderId="81" xfId="1" applyFont="1" applyFill="1" applyBorder="1" applyAlignment="1">
      <alignment horizontal="center"/>
    </xf>
    <xf numFmtId="0" fontId="28" fillId="2" borderId="6" xfId="1" applyFont="1" applyFill="1" applyBorder="1" applyAlignment="1">
      <alignment horizontal="center"/>
    </xf>
    <xf numFmtId="0" fontId="128" fillId="2" borderId="7" xfId="1" applyFont="1" applyFill="1" applyBorder="1" applyAlignment="1">
      <alignment horizontal="left"/>
    </xf>
    <xf numFmtId="0" fontId="105" fillId="2" borderId="7" xfId="1" applyFont="1" applyFill="1" applyBorder="1" applyAlignment="1">
      <alignment horizontal="center"/>
    </xf>
    <xf numFmtId="0" fontId="130" fillId="2" borderId="7" xfId="19" applyFont="1" applyFill="1" applyBorder="1"/>
    <xf numFmtId="0" fontId="26" fillId="2" borderId="41" xfId="1" applyFont="1" applyFill="1" applyBorder="1" applyAlignment="1">
      <alignment horizontal="left" wrapText="1"/>
    </xf>
    <xf numFmtId="0" fontId="26" fillId="2" borderId="85" xfId="1" applyFont="1" applyFill="1" applyBorder="1" applyAlignment="1">
      <alignment wrapText="1"/>
    </xf>
    <xf numFmtId="0" fontId="141" fillId="2" borderId="7" xfId="19" applyFont="1" applyFill="1" applyBorder="1"/>
    <xf numFmtId="0" fontId="26" fillId="2" borderId="7" xfId="1" applyFont="1" applyFill="1" applyBorder="1" applyAlignment="1">
      <alignment horizontal="center"/>
    </xf>
    <xf numFmtId="0" fontId="26" fillId="2" borderId="81" xfId="1" applyFont="1" applyFill="1" applyBorder="1" applyAlignment="1">
      <alignment horizontal="center"/>
    </xf>
    <xf numFmtId="49" fontId="101" fillId="2" borderId="6" xfId="1" quotePrefix="1" applyNumberFormat="1" applyFont="1" applyFill="1" applyBorder="1" applyAlignment="1">
      <alignment horizontal="center"/>
    </xf>
    <xf numFmtId="0" fontId="26" fillId="2" borderId="81" xfId="1" applyFont="1" applyFill="1" applyBorder="1" applyAlignment="1">
      <alignment wrapText="1"/>
    </xf>
    <xf numFmtId="0" fontId="26" fillId="2" borderId="41" xfId="1" applyFont="1" applyFill="1" applyBorder="1" applyAlignment="1">
      <alignment wrapText="1"/>
    </xf>
    <xf numFmtId="0" fontId="64" fillId="2" borderId="16" xfId="1" applyFont="1" applyFill="1" applyBorder="1" applyAlignment="1">
      <alignment horizontal="right"/>
    </xf>
    <xf numFmtId="0" fontId="25" fillId="2" borderId="41" xfId="1" applyFont="1" applyFill="1" applyBorder="1" applyAlignment="1">
      <alignment horizontal="center"/>
    </xf>
    <xf numFmtId="49" fontId="42" fillId="2" borderId="6" xfId="1" applyNumberFormat="1" applyFont="1" applyFill="1" applyBorder="1" applyAlignment="1">
      <alignment horizontal="center"/>
    </xf>
    <xf numFmtId="0" fontId="121" fillId="2" borderId="41" xfId="1" applyFont="1" applyFill="1" applyBorder="1" applyAlignment="1">
      <alignment horizontal="center"/>
    </xf>
    <xf numFmtId="0" fontId="25" fillId="2" borderId="16" xfId="1" applyFont="1" applyFill="1" applyBorder="1" applyAlignment="1">
      <alignment horizontal="center"/>
    </xf>
    <xf numFmtId="0" fontId="26" fillId="2" borderId="41" xfId="1" applyFont="1" applyFill="1" applyBorder="1" applyAlignment="1">
      <alignment horizontal="left"/>
    </xf>
    <xf numFmtId="0" fontId="13" fillId="2" borderId="41" xfId="1" applyFont="1" applyFill="1" applyBorder="1"/>
    <xf numFmtId="0" fontId="28" fillId="2" borderId="41" xfId="1" applyFont="1" applyFill="1" applyBorder="1" applyAlignment="1">
      <alignment horizontal="center"/>
    </xf>
    <xf numFmtId="0" fontId="28" fillId="2" borderId="16" xfId="1" applyFont="1" applyFill="1" applyBorder="1" applyAlignment="1">
      <alignment horizontal="center"/>
    </xf>
    <xf numFmtId="0" fontId="26" fillId="2" borderId="81" xfId="1" applyFont="1" applyFill="1" applyBorder="1" applyAlignment="1">
      <alignment horizontal="left"/>
    </xf>
    <xf numFmtId="0" fontId="13" fillId="2" borderId="81" xfId="1" applyFont="1" applyFill="1" applyBorder="1"/>
    <xf numFmtId="0" fontId="26" fillId="2" borderId="81" xfId="1" applyFont="1" applyFill="1" applyBorder="1"/>
    <xf numFmtId="0" fontId="131" fillId="2" borderId="7" xfId="1" applyFont="1" applyFill="1" applyBorder="1" applyAlignment="1">
      <alignment horizontal="left" wrapText="1"/>
    </xf>
    <xf numFmtId="49" fontId="143" fillId="2" borderId="81" xfId="1" applyNumberFormat="1" applyFont="1" applyFill="1" applyBorder="1" applyAlignment="1">
      <alignment horizontal="center"/>
    </xf>
    <xf numFmtId="0" fontId="25" fillId="2" borderId="7" xfId="1" applyFont="1" applyFill="1" applyBorder="1"/>
    <xf numFmtId="0" fontId="34" fillId="2" borderId="7" xfId="1" applyFont="1" applyFill="1" applyBorder="1" applyAlignment="1">
      <alignment horizontal="left"/>
    </xf>
    <xf numFmtId="0" fontId="146" fillId="2" borderId="0" xfId="19" applyFont="1" applyFill="1"/>
    <xf numFmtId="0" fontId="38" fillId="2" borderId="0" xfId="1" applyFont="1" applyFill="1" applyAlignment="1">
      <alignment horizontal="right"/>
    </xf>
    <xf numFmtId="0" fontId="112" fillId="0" borderId="0" xfId="19" applyFont="1"/>
    <xf numFmtId="0" fontId="112" fillId="0" borderId="0" xfId="19" applyFont="1" applyAlignment="1">
      <alignment horizontal="right"/>
    </xf>
    <xf numFmtId="0" fontId="100" fillId="0" borderId="0" xfId="19" applyFont="1"/>
    <xf numFmtId="16" fontId="100" fillId="0" borderId="0" xfId="19" applyNumberFormat="1" applyFont="1" applyAlignment="1">
      <alignment horizontal="right"/>
    </xf>
    <xf numFmtId="0" fontId="100" fillId="0" borderId="0" xfId="19" applyFont="1" applyAlignment="1">
      <alignment horizontal="right"/>
    </xf>
    <xf numFmtId="0" fontId="148" fillId="2" borderId="0" xfId="19" applyFont="1" applyFill="1"/>
    <xf numFmtId="14" fontId="51" fillId="2" borderId="0" xfId="1" applyNumberFormat="1" applyFont="1" applyFill="1" applyAlignment="1">
      <alignment horizontal="left"/>
    </xf>
    <xf numFmtId="2" fontId="20" fillId="2" borderId="6" xfId="1" applyNumberFormat="1" applyFont="1" applyFill="1" applyBorder="1" applyAlignment="1">
      <alignment horizontal="center"/>
    </xf>
    <xf numFmtId="2" fontId="12" fillId="2" borderId="6" xfId="1" applyNumberFormat="1" applyFill="1" applyBorder="1" applyAlignment="1">
      <alignment horizontal="center"/>
    </xf>
    <xf numFmtId="2" fontId="117" fillId="2" borderId="6" xfId="1" applyNumberFormat="1" applyFont="1" applyFill="1" applyBorder="1" applyAlignment="1">
      <alignment horizontal="center"/>
    </xf>
    <xf numFmtId="2" fontId="100" fillId="2" borderId="6" xfId="1" applyNumberFormat="1" applyFont="1" applyFill="1" applyBorder="1" applyAlignment="1">
      <alignment horizontal="center"/>
    </xf>
    <xf numFmtId="0" fontId="24" fillId="2" borderId="6" xfId="1" applyFont="1" applyFill="1" applyBorder="1" applyAlignment="1">
      <alignment wrapText="1"/>
    </xf>
    <xf numFmtId="0" fontId="28" fillId="2" borderId="6" xfId="1" applyFont="1" applyFill="1" applyBorder="1"/>
    <xf numFmtId="2" fontId="28" fillId="2" borderId="6" xfId="1" applyNumberFormat="1" applyFont="1" applyFill="1" applyBorder="1" applyAlignment="1">
      <alignment horizontal="center"/>
    </xf>
    <xf numFmtId="0" fontId="11" fillId="2" borderId="6" xfId="1" applyFont="1" applyFill="1" applyBorder="1" applyAlignment="1">
      <alignment vertical="center" wrapText="1"/>
    </xf>
    <xf numFmtId="2" fontId="11" fillId="2" borderId="6" xfId="1" quotePrefix="1" applyNumberFormat="1" applyFont="1" applyFill="1" applyBorder="1" applyAlignment="1">
      <alignment horizontal="center" vertical="top"/>
    </xf>
    <xf numFmtId="2" fontId="120" fillId="2" borderId="6" xfId="1" applyNumberFormat="1" applyFont="1" applyFill="1" applyBorder="1" applyAlignment="1">
      <alignment horizontal="center" vertical="top"/>
    </xf>
    <xf numFmtId="2" fontId="117" fillId="2" borderId="6" xfId="1" quotePrefix="1" applyNumberFormat="1" applyFont="1" applyFill="1" applyBorder="1" applyAlignment="1">
      <alignment horizontal="center" vertical="top"/>
    </xf>
    <xf numFmtId="2" fontId="25" fillId="2" borderId="6" xfId="1" applyNumberFormat="1" applyFont="1" applyFill="1" applyBorder="1" applyAlignment="1">
      <alignment horizontal="center"/>
    </xf>
    <xf numFmtId="2" fontId="104" fillId="2" borderId="6" xfId="1" applyNumberFormat="1" applyFont="1" applyFill="1" applyBorder="1" applyAlignment="1">
      <alignment horizontal="center"/>
    </xf>
    <xf numFmtId="2" fontId="25" fillId="2" borderId="7" xfId="1" applyNumberFormat="1" applyFont="1" applyFill="1" applyBorder="1" applyAlignment="1">
      <alignment horizontal="center"/>
    </xf>
    <xf numFmtId="0" fontId="150" fillId="2" borderId="6" xfId="1" applyFont="1" applyFill="1" applyBorder="1" applyAlignment="1">
      <alignment horizontal="left"/>
    </xf>
    <xf numFmtId="0" fontId="151" fillId="2" borderId="6" xfId="1" applyFont="1" applyFill="1" applyBorder="1"/>
    <xf numFmtId="49" fontId="152" fillId="2" borderId="6" xfId="1" quotePrefix="1" applyNumberFormat="1" applyFont="1" applyFill="1" applyBorder="1" applyAlignment="1">
      <alignment horizontal="center"/>
    </xf>
    <xf numFmtId="49" fontId="153" fillId="2" borderId="6" xfId="1" applyNumberFormat="1" applyFont="1" applyFill="1" applyBorder="1" applyAlignment="1">
      <alignment horizontal="center"/>
    </xf>
    <xf numFmtId="49" fontId="152" fillId="2" borderId="7" xfId="1" quotePrefix="1" applyNumberFormat="1" applyFont="1" applyFill="1" applyBorder="1" applyAlignment="1">
      <alignment horizontal="center"/>
    </xf>
    <xf numFmtId="0" fontId="150" fillId="2" borderId="7" xfId="1" applyFont="1" applyFill="1" applyBorder="1" applyAlignment="1">
      <alignment horizontal="left" vertical="center" wrapText="1"/>
    </xf>
    <xf numFmtId="0" fontId="154" fillId="2" borderId="7" xfId="19" applyFont="1" applyFill="1" applyBorder="1"/>
    <xf numFmtId="2" fontId="20" fillId="2" borderId="7" xfId="1" applyNumberFormat="1" applyFont="1" applyFill="1" applyBorder="1" applyAlignment="1">
      <alignment horizontal="center"/>
    </xf>
    <xf numFmtId="2" fontId="103" fillId="2" borderId="7" xfId="1" applyNumberFormat="1" applyFont="1" applyFill="1" applyBorder="1" applyAlignment="1">
      <alignment horizontal="center"/>
    </xf>
    <xf numFmtId="2" fontId="100" fillId="2" borderId="7" xfId="1" applyNumberFormat="1" applyFont="1" applyFill="1" applyBorder="1" applyAlignment="1">
      <alignment horizontal="center"/>
    </xf>
    <xf numFmtId="2" fontId="117" fillId="2" borderId="7" xfId="1" applyNumberFormat="1" applyFont="1" applyFill="1" applyBorder="1" applyAlignment="1">
      <alignment horizontal="center"/>
    </xf>
    <xf numFmtId="2" fontId="28" fillId="2" borderId="7" xfId="1" applyNumberFormat="1" applyFont="1" applyFill="1" applyBorder="1" applyAlignment="1">
      <alignment horizontal="center"/>
    </xf>
    <xf numFmtId="2" fontId="116" fillId="2" borderId="7" xfId="19" applyNumberFormat="1" applyFont="1" applyFill="1" applyBorder="1"/>
    <xf numFmtId="2" fontId="20" fillId="2" borderId="81" xfId="1" applyNumberFormat="1" applyFont="1" applyFill="1" applyBorder="1" applyAlignment="1">
      <alignment horizontal="center"/>
    </xf>
    <xf numFmtId="2" fontId="25" fillId="2" borderId="81" xfId="1" applyNumberFormat="1" applyFont="1" applyFill="1" applyBorder="1" applyAlignment="1">
      <alignment horizontal="center"/>
    </xf>
    <xf numFmtId="2" fontId="101" fillId="2" borderId="6" xfId="1" quotePrefix="1" applyNumberFormat="1" applyFont="1" applyFill="1" applyBorder="1" applyAlignment="1">
      <alignment horizontal="center"/>
    </xf>
    <xf numFmtId="2" fontId="121" fillId="2" borderId="6" xfId="1" applyNumberFormat="1" applyFont="1" applyFill="1" applyBorder="1" applyAlignment="1">
      <alignment horizontal="center"/>
    </xf>
    <xf numFmtId="2" fontId="121" fillId="2" borderId="81" xfId="1" applyNumberFormat="1" applyFont="1" applyFill="1" applyBorder="1" applyAlignment="1">
      <alignment horizontal="center"/>
    </xf>
    <xf numFmtId="2" fontId="25" fillId="2" borderId="41" xfId="1" applyNumberFormat="1" applyFont="1" applyFill="1" applyBorder="1" applyAlignment="1">
      <alignment horizontal="center"/>
    </xf>
    <xf numFmtId="2" fontId="121" fillId="2" borderId="41" xfId="1" applyNumberFormat="1" applyFont="1" applyFill="1" applyBorder="1" applyAlignment="1">
      <alignment horizontal="center"/>
    </xf>
    <xf numFmtId="2" fontId="25" fillId="2" borderId="16" xfId="1" applyNumberFormat="1" applyFont="1" applyFill="1" applyBorder="1" applyAlignment="1">
      <alignment horizontal="center"/>
    </xf>
    <xf numFmtId="2" fontId="42" fillId="2" borderId="81" xfId="1" applyNumberFormat="1" applyFont="1" applyFill="1" applyBorder="1" applyAlignment="1">
      <alignment horizontal="center"/>
    </xf>
    <xf numFmtId="0" fontId="20" fillId="2" borderId="81" xfId="1" applyFont="1" applyFill="1" applyBorder="1" applyAlignment="1">
      <alignment wrapText="1"/>
    </xf>
    <xf numFmtId="2" fontId="20" fillId="2" borderId="7" xfId="1" applyNumberFormat="1" applyFont="1" applyFill="1" applyBorder="1"/>
    <xf numFmtId="2" fontId="4" fillId="2" borderId="7" xfId="19" applyNumberFormat="1" applyFill="1" applyBorder="1"/>
    <xf numFmtId="2" fontId="25" fillId="2" borderId="7" xfId="1" applyNumberFormat="1" applyFont="1" applyFill="1" applyBorder="1"/>
    <xf numFmtId="0" fontId="128" fillId="2" borderId="7" xfId="1" applyFont="1" applyFill="1" applyBorder="1"/>
    <xf numFmtId="2" fontId="139" fillId="2" borderId="7" xfId="1" applyNumberFormat="1" applyFont="1" applyFill="1" applyBorder="1"/>
    <xf numFmtId="0" fontId="155" fillId="2" borderId="0" xfId="19" applyFont="1" applyFill="1"/>
    <xf numFmtId="0" fontId="24" fillId="3" borderId="12" xfId="20" applyFont="1" applyFill="1" applyBorder="1" applyAlignment="1">
      <alignment horizontal="center" wrapText="1"/>
    </xf>
    <xf numFmtId="0" fontId="123" fillId="2" borderId="6" xfId="1" applyFont="1" applyFill="1" applyBorder="1" applyAlignment="1">
      <alignment horizontal="left" vertical="center" wrapText="1"/>
    </xf>
    <xf numFmtId="0" fontId="127" fillId="2" borderId="6" xfId="19" applyFont="1" applyFill="1" applyBorder="1"/>
    <xf numFmtId="0" fontId="137" fillId="2" borderId="7" xfId="1" applyFont="1" applyFill="1" applyBorder="1" applyAlignment="1">
      <alignment wrapText="1"/>
    </xf>
    <xf numFmtId="0" fontId="140" fillId="2" borderId="7" xfId="19" applyFont="1" applyFill="1" applyBorder="1"/>
    <xf numFmtId="0" fontId="156" fillId="2" borderId="0" xfId="1" applyFont="1" applyFill="1"/>
    <xf numFmtId="0" fontId="137" fillId="2" borderId="85" xfId="1" applyFont="1" applyFill="1" applyBorder="1" applyAlignment="1">
      <alignment wrapText="1"/>
    </xf>
    <xf numFmtId="167" fontId="13" fillId="2" borderId="7" xfId="1" applyNumberFormat="1" applyFont="1" applyFill="1" applyBorder="1"/>
    <xf numFmtId="0" fontId="131" fillId="2" borderId="81" xfId="1" applyFont="1" applyFill="1" applyBorder="1"/>
    <xf numFmtId="2" fontId="107" fillId="2" borderId="81" xfId="1" applyNumberFormat="1" applyFont="1" applyFill="1" applyBorder="1" applyAlignment="1">
      <alignment horizontal="center"/>
    </xf>
    <xf numFmtId="2" fontId="107" fillId="2" borderId="7" xfId="1" applyNumberFormat="1" applyFont="1" applyFill="1" applyBorder="1" applyAlignment="1">
      <alignment horizontal="center"/>
    </xf>
    <xf numFmtId="0" fontId="13" fillId="2" borderId="81" xfId="1" applyFont="1" applyFill="1" applyBorder="1" applyAlignment="1">
      <alignment wrapText="1"/>
    </xf>
    <xf numFmtId="49" fontId="12" fillId="2" borderId="81" xfId="1" applyNumberFormat="1" applyFill="1" applyBorder="1" applyAlignment="1">
      <alignment horizontal="center"/>
    </xf>
    <xf numFmtId="49" fontId="103" fillId="2" borderId="81" xfId="1" applyNumberFormat="1" applyFont="1" applyFill="1" applyBorder="1" applyAlignment="1">
      <alignment horizontal="center"/>
    </xf>
    <xf numFmtId="2" fontId="42" fillId="2" borderId="6" xfId="1" applyNumberFormat="1" applyFont="1" applyFill="1" applyBorder="1" applyAlignment="1">
      <alignment horizontal="center"/>
    </xf>
    <xf numFmtId="0" fontId="18" fillId="2" borderId="6" xfId="1" applyFont="1" applyFill="1" applyBorder="1" applyAlignment="1">
      <alignment wrapText="1"/>
    </xf>
    <xf numFmtId="0" fontId="26" fillId="2" borderId="85" xfId="1" applyFont="1" applyFill="1" applyBorder="1"/>
    <xf numFmtId="0" fontId="38" fillId="2" borderId="6" xfId="1" quotePrefix="1" applyFont="1" applyFill="1" applyBorder="1" applyAlignment="1">
      <alignment horizontal="right"/>
    </xf>
    <xf numFmtId="49" fontId="20" fillId="2" borderId="6" xfId="1" quotePrefix="1" applyNumberFormat="1" applyFont="1" applyFill="1" applyBorder="1" applyAlignment="1">
      <alignment horizontal="center"/>
    </xf>
    <xf numFmtId="49" fontId="103" fillId="2" borderId="6" xfId="1" applyNumberFormat="1" applyFont="1" applyFill="1" applyBorder="1" applyAlignment="1">
      <alignment horizontal="center"/>
    </xf>
    <xf numFmtId="0" fontId="128" fillId="2" borderId="85" xfId="1" applyFont="1" applyFill="1" applyBorder="1" applyAlignment="1">
      <alignment horizontal="left"/>
    </xf>
    <xf numFmtId="0" fontId="105" fillId="2" borderId="6" xfId="1" applyFont="1" applyFill="1" applyBorder="1" applyAlignment="1">
      <alignment horizontal="center"/>
    </xf>
    <xf numFmtId="0" fontId="18" fillId="2" borderId="41" xfId="1" applyFont="1" applyFill="1" applyBorder="1" applyAlignment="1">
      <alignment horizontal="left"/>
    </xf>
    <xf numFmtId="0" fontId="18" fillId="2" borderId="41" xfId="1" applyFont="1" applyFill="1" applyBorder="1"/>
    <xf numFmtId="0" fontId="37" fillId="2" borderId="41" xfId="1" applyFont="1" applyFill="1" applyBorder="1" applyAlignment="1">
      <alignment horizontal="center"/>
    </xf>
    <xf numFmtId="0" fontId="37" fillId="2" borderId="7" xfId="1" applyFont="1" applyFill="1" applyBorder="1" applyAlignment="1">
      <alignment horizontal="center"/>
    </xf>
    <xf numFmtId="0" fontId="142" fillId="2" borderId="7" xfId="19" applyFont="1" applyFill="1" applyBorder="1"/>
    <xf numFmtId="0" fontId="61" fillId="2" borderId="81" xfId="1" applyFont="1" applyFill="1" applyBorder="1" applyAlignment="1">
      <alignment horizontal="center"/>
    </xf>
    <xf numFmtId="0" fontId="37" fillId="2" borderId="16" xfId="1" applyFont="1" applyFill="1" applyBorder="1" applyAlignment="1">
      <alignment horizontal="center"/>
    </xf>
    <xf numFmtId="0" fontId="144" fillId="2" borderId="7" xfId="1" applyFont="1" applyFill="1" applyBorder="1"/>
    <xf numFmtId="0" fontId="145" fillId="2" borderId="7" xfId="1" applyFont="1" applyFill="1" applyBorder="1" applyAlignment="1">
      <alignment horizontal="right"/>
    </xf>
    <xf numFmtId="0" fontId="36" fillId="2" borderId="7" xfId="1" applyFont="1" applyFill="1" applyBorder="1"/>
    <xf numFmtId="0" fontId="146" fillId="2" borderId="7" xfId="19" applyFont="1" applyFill="1" applyBorder="1"/>
    <xf numFmtId="0" fontId="37" fillId="4" borderId="0" xfId="1" applyFont="1" applyFill="1" applyAlignment="1">
      <alignment horizontal="left"/>
    </xf>
    <xf numFmtId="0" fontId="20" fillId="2" borderId="0" xfId="13" applyFont="1" applyFill="1" applyAlignment="1">
      <alignment vertical="center" wrapText="1"/>
    </xf>
    <xf numFmtId="0" fontId="20" fillId="2" borderId="86" xfId="13" applyFont="1" applyFill="1" applyBorder="1" applyAlignment="1">
      <alignment vertical="center"/>
    </xf>
    <xf numFmtId="0" fontId="25" fillId="2" borderId="87" xfId="13" applyFont="1" applyFill="1" applyBorder="1" applyAlignment="1">
      <alignment horizontal="right" vertical="top" wrapText="1"/>
    </xf>
    <xf numFmtId="3" fontId="20" fillId="2" borderId="88" xfId="13" applyNumberFormat="1" applyFont="1" applyFill="1" applyBorder="1" applyAlignment="1">
      <alignment vertical="center"/>
    </xf>
    <xf numFmtId="0" fontId="25" fillId="2" borderId="0" xfId="13" applyFont="1" applyFill="1" applyAlignment="1">
      <alignment horizontal="right" vertical="top" wrapText="1"/>
    </xf>
    <xf numFmtId="3" fontId="25" fillId="2" borderId="89" xfId="13" applyNumberFormat="1" applyFont="1" applyFill="1" applyBorder="1" applyAlignment="1">
      <alignment vertical="center"/>
    </xf>
    <xf numFmtId="0" fontId="25" fillId="2" borderId="26" xfId="13" applyFont="1" applyFill="1" applyBorder="1" applyAlignment="1">
      <alignment vertical="center"/>
    </xf>
    <xf numFmtId="9" fontId="20" fillId="2" borderId="24" xfId="5" applyFont="1" applyFill="1" applyBorder="1" applyAlignment="1">
      <alignment horizontal="right" vertical="center" wrapText="1"/>
    </xf>
    <xf numFmtId="9" fontId="20" fillId="2" borderId="90" xfId="5" applyFont="1" applyFill="1" applyBorder="1" applyAlignment="1">
      <alignment horizontal="right" vertical="center"/>
    </xf>
    <xf numFmtId="0" fontId="25" fillId="2" borderId="26" xfId="13" applyFont="1" applyFill="1" applyBorder="1" applyAlignment="1">
      <alignment vertical="center" wrapText="1"/>
    </xf>
    <xf numFmtId="9" fontId="25" fillId="2" borderId="0" xfId="5" applyFont="1" applyFill="1" applyBorder="1"/>
    <xf numFmtId="0" fontId="25" fillId="2" borderId="26" xfId="6" applyFont="1" applyFill="1" applyBorder="1" applyAlignment="1">
      <alignment vertical="center"/>
    </xf>
    <xf numFmtId="9" fontId="20" fillId="2" borderId="0" xfId="5" applyFont="1" applyFill="1" applyBorder="1" applyAlignment="1">
      <alignment horizontal="right" vertical="center" wrapText="1"/>
    </xf>
    <xf numFmtId="9" fontId="20" fillId="2" borderId="0" xfId="5" applyFont="1" applyFill="1" applyBorder="1" applyAlignment="1">
      <alignment horizontal="right"/>
    </xf>
    <xf numFmtId="9" fontId="20" fillId="2" borderId="89" xfId="5" applyFont="1" applyFill="1" applyBorder="1" applyAlignment="1">
      <alignment horizontal="right" vertical="center"/>
    </xf>
    <xf numFmtId="3" fontId="52" fillId="2" borderId="0" xfId="1" applyNumberFormat="1" applyFont="1" applyFill="1"/>
    <xf numFmtId="0" fontId="13" fillId="5" borderId="0" xfId="1" applyFont="1" applyFill="1"/>
    <xf numFmtId="0" fontId="98" fillId="5" borderId="0" xfId="19" applyFont="1" applyFill="1"/>
    <xf numFmtId="0" fontId="13" fillId="12" borderId="0" xfId="1" applyFont="1" applyFill="1"/>
    <xf numFmtId="0" fontId="98" fillId="12" borderId="0" xfId="19" applyFont="1" applyFill="1"/>
    <xf numFmtId="0" fontId="13" fillId="2" borderId="6" xfId="20" applyFont="1" applyFill="1" applyBorder="1" applyAlignment="1">
      <alignment horizontal="center"/>
    </xf>
    <xf numFmtId="14" fontId="13" fillId="2" borderId="7" xfId="20" applyNumberFormat="1" applyFont="1" applyFill="1" applyBorder="1" applyAlignment="1">
      <alignment horizontal="center" wrapText="1"/>
    </xf>
    <xf numFmtId="0" fontId="102" fillId="0" borderId="0" xfId="19" applyFont="1"/>
    <xf numFmtId="0" fontId="102" fillId="0" borderId="0" xfId="19" applyFont="1" applyAlignment="1">
      <alignment horizontal="right"/>
    </xf>
    <xf numFmtId="0" fontId="157" fillId="2" borderId="0" xfId="19" applyFont="1" applyFill="1"/>
    <xf numFmtId="0" fontId="158" fillId="3" borderId="2" xfId="20" applyFont="1" applyFill="1" applyBorder="1" applyAlignment="1">
      <alignment horizontal="left"/>
    </xf>
    <xf numFmtId="0" fontId="158" fillId="3" borderId="11" xfId="20" applyFont="1" applyFill="1" applyBorder="1" applyAlignment="1">
      <alignment horizontal="center"/>
    </xf>
    <xf numFmtId="0" fontId="159" fillId="2" borderId="7" xfId="20" applyFont="1" applyFill="1" applyBorder="1" applyAlignment="1">
      <alignment horizontal="center"/>
    </xf>
    <xf numFmtId="20" fontId="160" fillId="2" borderId="7" xfId="20" applyNumberFormat="1" applyFont="1" applyFill="1" applyBorder="1" applyAlignment="1">
      <alignment horizontal="center"/>
    </xf>
    <xf numFmtId="20" fontId="161" fillId="2" borderId="7" xfId="20" applyNumberFormat="1" applyFont="1" applyFill="1" applyBorder="1" applyAlignment="1">
      <alignment horizontal="center"/>
    </xf>
    <xf numFmtId="0" fontId="162" fillId="2" borderId="7" xfId="19" applyFont="1" applyFill="1" applyBorder="1"/>
    <xf numFmtId="0" fontId="162" fillId="2" borderId="6" xfId="19" applyFont="1" applyFill="1" applyBorder="1"/>
    <xf numFmtId="20" fontId="119" fillId="2" borderId="7" xfId="1" applyNumberFormat="1" applyFont="1" applyFill="1" applyBorder="1" applyAlignment="1">
      <alignment horizontal="right"/>
    </xf>
    <xf numFmtId="0" fontId="38" fillId="2" borderId="16" xfId="1" applyFont="1" applyFill="1" applyBorder="1" applyAlignment="1">
      <alignment horizontal="right"/>
    </xf>
    <xf numFmtId="0" fontId="163" fillId="2" borderId="16" xfId="1" applyFont="1" applyFill="1" applyBorder="1" applyAlignment="1">
      <alignment horizontal="right"/>
    </xf>
    <xf numFmtId="0" fontId="159" fillId="2" borderId="7" xfId="20" quotePrefix="1" applyFont="1" applyFill="1" applyBorder="1" applyAlignment="1">
      <alignment horizontal="center"/>
    </xf>
    <xf numFmtId="0" fontId="12" fillId="4" borderId="0" xfId="1" applyFill="1"/>
    <xf numFmtId="0" fontId="12" fillId="6" borderId="0" xfId="1" applyFill="1"/>
    <xf numFmtId="0" fontId="28" fillId="6" borderId="0" xfId="1" applyFont="1" applyFill="1" applyAlignment="1">
      <alignment horizontal="left" wrapText="1"/>
    </xf>
    <xf numFmtId="0" fontId="28" fillId="4" borderId="0" xfId="1" applyFont="1" applyFill="1" applyAlignment="1">
      <alignment horizontal="left" vertical="top" wrapText="1"/>
    </xf>
    <xf numFmtId="0" fontId="164" fillId="2" borderId="0" xfId="1" applyFont="1" applyFill="1"/>
    <xf numFmtId="0" fontId="106" fillId="2" borderId="0" xfId="1" applyFont="1" applyFill="1"/>
    <xf numFmtId="0" fontId="165" fillId="2" borderId="0" xfId="1" applyFont="1" applyFill="1"/>
    <xf numFmtId="0" fontId="12" fillId="2" borderId="0" xfId="1" quotePrefix="1" applyFill="1"/>
    <xf numFmtId="0" fontId="12" fillId="2" borderId="0" xfId="1" applyFill="1" applyAlignment="1">
      <alignment horizontal="right"/>
    </xf>
    <xf numFmtId="0" fontId="12" fillId="2" borderId="0" xfId="1" quotePrefix="1" applyFill="1" applyAlignment="1">
      <alignment horizontal="right"/>
    </xf>
    <xf numFmtId="165" fontId="106" fillId="2" borderId="0" xfId="1" applyNumberFormat="1" applyFont="1" applyFill="1"/>
    <xf numFmtId="0" fontId="166" fillId="2" borderId="0" xfId="1" applyFont="1" applyFill="1"/>
    <xf numFmtId="0" fontId="167" fillId="2" borderId="0" xfId="1" applyFont="1" applyFill="1" applyAlignment="1">
      <alignment horizontal="right"/>
    </xf>
    <xf numFmtId="0" fontId="168" fillId="2" borderId="0" xfId="1" applyFont="1" applyFill="1"/>
    <xf numFmtId="0" fontId="169" fillId="2" borderId="0" xfId="1" applyFont="1" applyFill="1"/>
    <xf numFmtId="3" fontId="12" fillId="2" borderId="0" xfId="1" applyNumberFormat="1" applyFill="1"/>
    <xf numFmtId="0" fontId="51" fillId="2" borderId="22" xfId="6" applyFont="1" applyFill="1" applyBorder="1" applyAlignment="1">
      <alignment vertical="center" wrapText="1"/>
    </xf>
    <xf numFmtId="0" fontId="25" fillId="13" borderId="0" xfId="6" applyFont="1" applyFill="1"/>
    <xf numFmtId="0" fontId="25" fillId="13" borderId="0" xfId="6" applyFont="1" applyFill="1" applyAlignment="1">
      <alignment horizontal="center" vertical="center"/>
    </xf>
    <xf numFmtId="165" fontId="12" fillId="2" borderId="0" xfId="5" applyNumberFormat="1" applyFill="1" applyAlignment="1">
      <alignment horizontal="center"/>
    </xf>
    <xf numFmtId="0" fontId="35" fillId="2" borderId="23" xfId="21" applyFont="1" applyFill="1" applyBorder="1"/>
    <xf numFmtId="0" fontId="98" fillId="2" borderId="0" xfId="21" applyFont="1" applyFill="1"/>
    <xf numFmtId="0" fontId="66" fillId="2" borderId="0" xfId="1" applyFont="1" applyFill="1"/>
    <xf numFmtId="0" fontId="67" fillId="2" borderId="0" xfId="1" applyFont="1" applyFill="1"/>
    <xf numFmtId="0" fontId="68" fillId="2" borderId="0" xfId="1" applyFont="1" applyFill="1"/>
    <xf numFmtId="0" fontId="66" fillId="2" borderId="0" xfId="1" applyFont="1" applyFill="1" applyAlignment="1">
      <alignment horizontal="left"/>
    </xf>
    <xf numFmtId="0" fontId="66" fillId="2" borderId="0" xfId="1" applyFont="1" applyFill="1" applyAlignment="1">
      <alignment horizontal="right"/>
    </xf>
    <xf numFmtId="0" fontId="69" fillId="2" borderId="0" xfId="1" applyFont="1" applyFill="1" applyAlignment="1">
      <alignment horizontal="right"/>
    </xf>
    <xf numFmtId="0" fontId="66" fillId="2" borderId="0" xfId="1" applyFont="1" applyFill="1" applyAlignment="1">
      <alignment horizontal="center"/>
    </xf>
    <xf numFmtId="3" fontId="71" fillId="2" borderId="0" xfId="1" applyNumberFormat="1" applyFont="1" applyFill="1" applyAlignment="1">
      <alignment horizontal="right"/>
    </xf>
    <xf numFmtId="0" fontId="51" fillId="2" borderId="0" xfId="1" applyFont="1" applyFill="1" applyAlignment="1">
      <alignment vertical="center"/>
    </xf>
    <xf numFmtId="0" fontId="51" fillId="2" borderId="0" xfId="1" applyFont="1" applyFill="1" applyAlignment="1">
      <alignment vertical="center" wrapText="1"/>
    </xf>
    <xf numFmtId="0" fontId="44" fillId="2" borderId="0" xfId="6" applyFont="1" applyFill="1" applyAlignment="1">
      <alignment horizontal="right" vertical="center"/>
    </xf>
    <xf numFmtId="0" fontId="44" fillId="2" borderId="0" xfId="6" applyFont="1" applyFill="1" applyAlignment="1">
      <alignment vertical="center"/>
    </xf>
    <xf numFmtId="0" fontId="72" fillId="2" borderId="0" xfId="6" applyFont="1" applyFill="1" applyAlignment="1">
      <alignment horizontal="right" vertical="center"/>
    </xf>
    <xf numFmtId="14" fontId="12" fillId="2" borderId="0" xfId="1" applyNumberFormat="1" applyFill="1"/>
    <xf numFmtId="0" fontId="75" fillId="2" borderId="0" xfId="1" applyFont="1" applyFill="1" applyAlignment="1">
      <alignment horizontal="right"/>
    </xf>
    <xf numFmtId="0" fontId="76" fillId="2" borderId="0" xfId="1" applyFont="1" applyFill="1" applyAlignment="1">
      <alignment horizontal="right"/>
    </xf>
    <xf numFmtId="14" fontId="12" fillId="2" borderId="0" xfId="1" applyNumberFormat="1" applyFill="1" applyAlignment="1">
      <alignment horizontal="right"/>
    </xf>
    <xf numFmtId="0" fontId="42" fillId="2" borderId="0" xfId="6" applyFont="1" applyFill="1" applyAlignment="1">
      <alignment vertical="center" wrapText="1"/>
    </xf>
    <xf numFmtId="3" fontId="12" fillId="2" borderId="0" xfId="6" applyNumberFormat="1" applyFill="1"/>
    <xf numFmtId="3" fontId="77" fillId="2" borderId="0" xfId="6" applyNumberFormat="1" applyFont="1" applyFill="1" applyAlignment="1">
      <alignment horizontal="right" vertical="center"/>
    </xf>
    <xf numFmtId="3" fontId="78" fillId="2" borderId="0" xfId="1" applyNumberFormat="1" applyFont="1" applyFill="1"/>
    <xf numFmtId="10" fontId="76" fillId="2" borderId="0" xfId="1" applyNumberFormat="1" applyFont="1" applyFill="1" applyAlignment="1">
      <alignment horizontal="right"/>
    </xf>
    <xf numFmtId="10" fontId="79" fillId="2" borderId="0" xfId="1" applyNumberFormat="1" applyFont="1" applyFill="1" applyAlignment="1">
      <alignment horizontal="right"/>
    </xf>
    <xf numFmtId="166" fontId="80" fillId="2" borderId="0" xfId="1" applyNumberFormat="1" applyFont="1" applyFill="1"/>
    <xf numFmtId="0" fontId="42" fillId="2" borderId="0" xfId="1" applyFont="1" applyFill="1" applyAlignment="1">
      <alignment vertical="center" wrapText="1"/>
    </xf>
    <xf numFmtId="0" fontId="25" fillId="2" borderId="0" xfId="13" applyFont="1" applyFill="1" applyAlignment="1">
      <alignment vertical="center" wrapText="1"/>
    </xf>
    <xf numFmtId="0" fontId="25" fillId="2" borderId="0" xfId="13" applyFont="1" applyFill="1" applyAlignment="1">
      <alignment vertical="center"/>
    </xf>
    <xf numFmtId="0" fontId="20" fillId="2" borderId="0" xfId="13" applyFont="1" applyFill="1" applyAlignment="1">
      <alignment vertical="center"/>
    </xf>
    <xf numFmtId="0" fontId="81" fillId="0" borderId="0" xfId="6" applyFont="1"/>
    <xf numFmtId="0" fontId="12" fillId="2" borderId="23" xfId="6" applyFill="1" applyBorder="1"/>
    <xf numFmtId="0" fontId="77" fillId="2" borderId="0" xfId="6" applyFont="1" applyFill="1"/>
    <xf numFmtId="3" fontId="78" fillId="2" borderId="0" xfId="6" applyNumberFormat="1" applyFont="1" applyFill="1"/>
    <xf numFmtId="0" fontId="52" fillId="0" borderId="0" xfId="1" applyFont="1"/>
    <xf numFmtId="3" fontId="52" fillId="0" borderId="0" xfId="1" applyNumberFormat="1" applyFont="1"/>
    <xf numFmtId="0" fontId="12" fillId="2" borderId="0" xfId="6" quotePrefix="1" applyFill="1"/>
    <xf numFmtId="0" fontId="12" fillId="2" borderId="11" xfId="6" quotePrefix="1" applyFill="1" applyBorder="1"/>
    <xf numFmtId="0" fontId="82" fillId="2" borderId="0" xfId="1" applyFont="1" applyFill="1"/>
    <xf numFmtId="0" fontId="51" fillId="2" borderId="26" xfId="13" applyFont="1" applyFill="1" applyBorder="1"/>
    <xf numFmtId="0" fontId="20" fillId="2" borderId="0" xfId="13" applyFont="1" applyFill="1" applyAlignment="1">
      <alignment horizontal="right" wrapText="1"/>
    </xf>
    <xf numFmtId="0" fontId="25" fillId="2" borderId="87" xfId="13" applyFont="1" applyFill="1" applyBorder="1" applyAlignment="1">
      <alignment horizontal="right" wrapText="1"/>
    </xf>
    <xf numFmtId="0" fontId="25" fillId="2" borderId="0" xfId="13" applyFont="1" applyFill="1" applyAlignment="1">
      <alignment horizontal="right" wrapText="1"/>
    </xf>
    <xf numFmtId="0" fontId="25" fillId="2" borderId="91" xfId="13" applyFont="1" applyFill="1" applyBorder="1" applyAlignment="1">
      <alignment horizontal="center" wrapText="1"/>
    </xf>
    <xf numFmtId="0" fontId="25" fillId="2" borderId="0" xfId="13" applyFont="1" applyFill="1" applyAlignment="1">
      <alignment horizontal="center" wrapText="1"/>
    </xf>
    <xf numFmtId="0" fontId="20" fillId="2" borderId="0" xfId="1" applyFont="1" applyFill="1" applyAlignment="1">
      <alignment horizontal="left"/>
    </xf>
    <xf numFmtId="10" fontId="20" fillId="0" borderId="0" xfId="1" applyNumberFormat="1" applyFont="1" applyAlignment="1">
      <alignment horizontal="left"/>
    </xf>
    <xf numFmtId="14" fontId="27" fillId="0" borderId="0" xfId="1" applyNumberFormat="1" applyFont="1"/>
    <xf numFmtId="0" fontId="51" fillId="0" borderId="22" xfId="6" applyFont="1" applyBorder="1" applyAlignment="1">
      <alignment vertical="center"/>
    </xf>
    <xf numFmtId="0" fontId="12" fillId="0" borderId="22" xfId="6" applyBorder="1" applyAlignment="1" applyProtection="1">
      <alignment vertical="center"/>
      <protection locked="0"/>
    </xf>
    <xf numFmtId="0" fontId="33" fillId="0" borderId="21" xfId="1" applyFont="1" applyBorder="1" applyAlignment="1" applyProtection="1">
      <alignment horizontal="right" vertical="center"/>
      <protection locked="0"/>
    </xf>
    <xf numFmtId="3" fontId="20" fillId="0" borderId="0" xfId="1" applyNumberFormat="1" applyFont="1"/>
    <xf numFmtId="0" fontId="25" fillId="2" borderId="0" xfId="1" applyFont="1" applyFill="1" applyAlignment="1">
      <alignment horizontal="right"/>
    </xf>
    <xf numFmtId="14" fontId="51" fillId="2" borderId="0" xfId="1" applyNumberFormat="1" applyFont="1" applyFill="1"/>
    <xf numFmtId="14" fontId="84" fillId="2" borderId="0" xfId="1" applyNumberFormat="1" applyFont="1" applyFill="1"/>
    <xf numFmtId="3" fontId="85" fillId="2" borderId="0" xfId="1" applyNumberFormat="1" applyFont="1" applyFill="1"/>
    <xf numFmtId="0" fontId="46" fillId="2" borderId="0" xfId="1" applyFont="1" applyFill="1" applyAlignment="1">
      <alignment horizontal="right"/>
    </xf>
    <xf numFmtId="0" fontId="45" fillId="2" borderId="0" xfId="1" applyFont="1" applyFill="1"/>
    <xf numFmtId="3" fontId="89" fillId="2" borderId="0" xfId="1" applyNumberFormat="1" applyFont="1" applyFill="1"/>
    <xf numFmtId="0" fontId="37" fillId="2" borderId="0" xfId="13" applyFont="1" applyFill="1"/>
    <xf numFmtId="0" fontId="38" fillId="2" borderId="0" xfId="13" applyFont="1" applyFill="1"/>
    <xf numFmtId="0" fontId="26" fillId="2" borderId="0" xfId="6" applyFont="1" applyFill="1"/>
    <xf numFmtId="0" fontId="26" fillId="2" borderId="0" xfId="6" applyFont="1" applyFill="1" applyAlignment="1">
      <alignment horizontal="right" vertical="center"/>
    </xf>
    <xf numFmtId="0" fontId="138" fillId="2" borderId="0" xfId="13" applyFont="1" applyFill="1" applyAlignment="1">
      <alignment horizontal="right"/>
    </xf>
    <xf numFmtId="0" fontId="138" fillId="2" borderId="0" xfId="13" applyFont="1" applyFill="1"/>
    <xf numFmtId="3" fontId="138" fillId="2" borderId="0" xfId="13" applyNumberFormat="1" applyFont="1" applyFill="1"/>
    <xf numFmtId="3" fontId="170" fillId="2" borderId="0" xfId="13" applyNumberFormat="1" applyFont="1" applyFill="1"/>
    <xf numFmtId="0" fontId="45" fillId="0" borderId="0" xfId="24" applyFont="1"/>
    <xf numFmtId="0" fontId="100" fillId="2" borderId="63" xfId="22" applyFont="1" applyFill="1" applyBorder="1"/>
    <xf numFmtId="0" fontId="172" fillId="2" borderId="0" xfId="22" applyFont="1" applyFill="1"/>
    <xf numFmtId="0" fontId="172" fillId="2" borderId="13" xfId="22" applyFont="1" applyFill="1" applyBorder="1"/>
    <xf numFmtId="0" fontId="76" fillId="3" borderId="84" xfId="22" applyFont="1" applyFill="1" applyBorder="1" applyAlignment="1">
      <alignment horizontal="center" vertical="top"/>
    </xf>
    <xf numFmtId="0" fontId="76" fillId="3" borderId="71" xfId="22" applyFont="1" applyFill="1" applyBorder="1" applyAlignment="1">
      <alignment horizontal="center" vertical="top"/>
    </xf>
    <xf numFmtId="0" fontId="49" fillId="3" borderId="75" xfId="22" applyFont="1" applyFill="1" applyBorder="1"/>
    <xf numFmtId="0" fontId="46" fillId="3" borderId="72" xfId="22" applyFont="1" applyFill="1" applyBorder="1"/>
    <xf numFmtId="0" fontId="49" fillId="3" borderId="76" xfId="22" applyFont="1" applyFill="1" applyBorder="1"/>
    <xf numFmtId="0" fontId="46" fillId="3" borderId="39" xfId="22" applyFont="1" applyFill="1" applyBorder="1"/>
    <xf numFmtId="0" fontId="46" fillId="6" borderId="93" xfId="22" applyFont="1" applyFill="1" applyBorder="1" applyAlignment="1">
      <alignment horizontal="left" vertical="top" wrapText="1"/>
    </xf>
    <xf numFmtId="0" fontId="46" fillId="6" borderId="94" xfId="22" applyFont="1" applyFill="1" applyBorder="1" applyAlignment="1">
      <alignment horizontal="left" vertical="top" wrapText="1"/>
    </xf>
    <xf numFmtId="0" fontId="3" fillId="0" borderId="0" xfId="24"/>
    <xf numFmtId="0" fontId="172" fillId="6" borderId="10" xfId="22" applyFont="1" applyFill="1" applyBorder="1" applyAlignment="1">
      <alignment wrapText="1"/>
    </xf>
    <xf numFmtId="0" fontId="173" fillId="6" borderId="44" xfId="22" applyFont="1" applyFill="1" applyBorder="1"/>
    <xf numFmtId="0" fontId="46" fillId="6" borderId="13" xfId="22" applyFont="1" applyFill="1" applyBorder="1"/>
    <xf numFmtId="0" fontId="174" fillId="6" borderId="10" xfId="22" applyFont="1" applyFill="1" applyBorder="1" applyAlignment="1">
      <alignment wrapText="1"/>
    </xf>
    <xf numFmtId="0" fontId="46" fillId="6" borderId="44" xfId="22" applyFont="1" applyFill="1" applyBorder="1"/>
    <xf numFmtId="0" fontId="175" fillId="6" borderId="10" xfId="22" applyFont="1" applyFill="1" applyBorder="1"/>
    <xf numFmtId="0" fontId="172" fillId="6" borderId="43" xfId="22" applyFont="1" applyFill="1" applyBorder="1"/>
    <xf numFmtId="0" fontId="172" fillId="6" borderId="10" xfId="22" applyFont="1" applyFill="1" applyBorder="1"/>
    <xf numFmtId="0" fontId="176" fillId="6" borderId="43" xfId="22" applyFont="1" applyFill="1" applyBorder="1"/>
    <xf numFmtId="0" fontId="177" fillId="6" borderId="43" xfId="22" applyFont="1" applyFill="1" applyBorder="1" applyAlignment="1">
      <alignment vertical="top"/>
    </xf>
    <xf numFmtId="0" fontId="99" fillId="6" borderId="13" xfId="22" applyFont="1" applyFill="1" applyBorder="1" applyAlignment="1">
      <alignment wrapText="1"/>
    </xf>
    <xf numFmtId="0" fontId="172" fillId="6" borderId="5" xfId="22" applyFont="1" applyFill="1" applyBorder="1"/>
    <xf numFmtId="0" fontId="46" fillId="6" borderId="31" xfId="22" applyFont="1" applyFill="1" applyBorder="1"/>
    <xf numFmtId="0" fontId="172" fillId="6" borderId="18" xfId="22" applyFont="1" applyFill="1" applyBorder="1"/>
    <xf numFmtId="0" fontId="99" fillId="6" borderId="31" xfId="22" applyFont="1" applyFill="1" applyBorder="1"/>
    <xf numFmtId="0" fontId="46" fillId="4" borderId="93" xfId="22" applyFont="1" applyFill="1" applyBorder="1" applyAlignment="1">
      <alignment horizontal="left" vertical="top"/>
    </xf>
    <xf numFmtId="0" fontId="46" fillId="4" borderId="94" xfId="22" applyFont="1" applyFill="1" applyBorder="1" applyAlignment="1">
      <alignment horizontal="left" vertical="top"/>
    </xf>
    <xf numFmtId="0" fontId="176" fillId="4" borderId="10" xfId="22" applyFont="1" applyFill="1" applyBorder="1"/>
    <xf numFmtId="0" fontId="46" fillId="4" borderId="44" xfId="22" applyFont="1" applyFill="1" applyBorder="1"/>
    <xf numFmtId="0" fontId="46" fillId="4" borderId="13" xfId="22" applyFont="1" applyFill="1" applyBorder="1"/>
    <xf numFmtId="0" fontId="173" fillId="4" borderId="44" xfId="22" applyFont="1" applyFill="1" applyBorder="1" applyAlignment="1">
      <alignment wrapText="1"/>
    </xf>
    <xf numFmtId="0" fontId="173" fillId="4" borderId="44" xfId="22" applyFont="1" applyFill="1" applyBorder="1"/>
    <xf numFmtId="0" fontId="172" fillId="4" borderId="5" xfId="22" applyFont="1" applyFill="1" applyBorder="1"/>
    <xf numFmtId="0" fontId="46" fillId="4" borderId="31" xfId="22" applyFont="1" applyFill="1" applyBorder="1"/>
    <xf numFmtId="0" fontId="172" fillId="4" borderId="18" xfId="22" applyFont="1" applyFill="1" applyBorder="1"/>
    <xf numFmtId="0" fontId="46" fillId="4" borderId="62" xfId="22" applyFont="1" applyFill="1" applyBorder="1"/>
    <xf numFmtId="0" fontId="46" fillId="6" borderId="93" xfId="22" applyFont="1" applyFill="1" applyBorder="1" applyAlignment="1">
      <alignment horizontal="left" vertical="top"/>
    </xf>
    <xf numFmtId="0" fontId="46" fillId="6" borderId="94" xfId="22" applyFont="1" applyFill="1" applyBorder="1" applyAlignment="1">
      <alignment horizontal="left" vertical="top"/>
    </xf>
    <xf numFmtId="0" fontId="172" fillId="6" borderId="10" xfId="22" applyFont="1" applyFill="1" applyBorder="1" applyAlignment="1">
      <alignment horizontal="left" vertical="top" wrapText="1"/>
    </xf>
    <xf numFmtId="0" fontId="46" fillId="6" borderId="44" xfId="22" applyFont="1" applyFill="1" applyBorder="1" applyAlignment="1">
      <alignment vertical="top"/>
    </xf>
    <xf numFmtId="0" fontId="46" fillId="6" borderId="62" xfId="22" applyFont="1" applyFill="1" applyBorder="1"/>
    <xf numFmtId="0" fontId="103" fillId="0" borderId="0" xfId="24" applyFont="1"/>
    <xf numFmtId="0" fontId="172" fillId="4" borderId="10" xfId="22" applyFont="1" applyFill="1" applyBorder="1" applyAlignment="1">
      <alignment wrapText="1"/>
    </xf>
    <xf numFmtId="0" fontId="46" fillId="4" borderId="44" xfId="22" applyFont="1" applyFill="1" applyBorder="1" applyAlignment="1">
      <alignment vertical="top"/>
    </xf>
    <xf numFmtId="0" fontId="172" fillId="4" borderId="43" xfId="22" applyFont="1" applyFill="1" applyBorder="1"/>
    <xf numFmtId="0" fontId="172" fillId="4" borderId="10" xfId="22" applyFont="1" applyFill="1" applyBorder="1"/>
    <xf numFmtId="0" fontId="46" fillId="6" borderId="13" xfId="22" applyFont="1" applyFill="1" applyBorder="1" applyAlignment="1">
      <alignment vertical="top"/>
    </xf>
    <xf numFmtId="0" fontId="176" fillId="6" borderId="10" xfId="22" applyFont="1" applyFill="1" applyBorder="1"/>
    <xf numFmtId="0" fontId="172" fillId="4" borderId="44" xfId="22" applyFont="1" applyFill="1" applyBorder="1"/>
    <xf numFmtId="0" fontId="172" fillId="6" borderId="63" xfId="22" applyFont="1" applyFill="1" applyBorder="1"/>
    <xf numFmtId="0" fontId="172" fillId="6" borderId="13" xfId="22" applyFont="1" applyFill="1" applyBorder="1"/>
    <xf numFmtId="0" fontId="172" fillId="6" borderId="64" xfId="22" applyFont="1" applyFill="1" applyBorder="1"/>
    <xf numFmtId="0" fontId="172" fillId="6" borderId="65" xfId="22" applyFont="1" applyFill="1" applyBorder="1"/>
    <xf numFmtId="0" fontId="172" fillId="2" borderId="63" xfId="22" applyFont="1" applyFill="1" applyBorder="1"/>
    <xf numFmtId="0" fontId="49" fillId="3" borderId="84" xfId="22" applyFont="1" applyFill="1" applyBorder="1"/>
    <xf numFmtId="0" fontId="46" fillId="3" borderId="71" xfId="22" applyFont="1" applyFill="1" applyBorder="1"/>
    <xf numFmtId="0" fontId="49" fillId="3" borderId="82" xfId="22" applyFont="1" applyFill="1" applyBorder="1"/>
    <xf numFmtId="0" fontId="172" fillId="6" borderId="9" xfId="22" applyFont="1" applyFill="1" applyBorder="1"/>
    <xf numFmtId="0" fontId="172" fillId="6" borderId="37" xfId="22" applyFont="1" applyFill="1" applyBorder="1"/>
    <xf numFmtId="0" fontId="172" fillId="6" borderId="46" xfId="22" applyFont="1" applyFill="1" applyBorder="1"/>
    <xf numFmtId="0" fontId="174" fillId="2" borderId="0" xfId="22" applyFont="1" applyFill="1"/>
    <xf numFmtId="0" fontId="172" fillId="0" borderId="0" xfId="22" applyFont="1"/>
    <xf numFmtId="0" fontId="135" fillId="2" borderId="41" xfId="1" quotePrefix="1" applyFont="1" applyFill="1" applyBorder="1" applyAlignment="1">
      <alignment horizontal="center"/>
    </xf>
    <xf numFmtId="0" fontId="42" fillId="6" borderId="0" xfId="13" applyFont="1" applyFill="1" applyAlignment="1">
      <alignment horizontal="right"/>
    </xf>
    <xf numFmtId="0" fontId="12" fillId="6" borderId="0" xfId="13" applyFill="1"/>
    <xf numFmtId="0" fontId="106" fillId="4" borderId="61" xfId="13" applyFont="1" applyFill="1" applyBorder="1"/>
    <xf numFmtId="0" fontId="54" fillId="4" borderId="3" xfId="13" applyFont="1" applyFill="1" applyBorder="1"/>
    <xf numFmtId="9" fontId="54" fillId="4" borderId="4" xfId="9" applyFont="1" applyFill="1" applyBorder="1"/>
    <xf numFmtId="0" fontId="106" fillId="2" borderId="0" xfId="13" applyFont="1" applyFill="1"/>
    <xf numFmtId="9" fontId="54" fillId="2" borderId="0" xfId="9" applyFont="1" applyFill="1" applyBorder="1"/>
    <xf numFmtId="0" fontId="54" fillId="2" borderId="0" xfId="13" applyFont="1" applyFill="1"/>
    <xf numFmtId="0" fontId="20" fillId="2" borderId="68" xfId="13" applyFont="1" applyFill="1" applyBorder="1"/>
    <xf numFmtId="0" fontId="11" fillId="2" borderId="69" xfId="13" applyFont="1" applyFill="1" applyBorder="1"/>
    <xf numFmtId="0" fontId="20" fillId="2" borderId="70" xfId="13" applyFont="1" applyFill="1" applyBorder="1"/>
    <xf numFmtId="0" fontId="20" fillId="2" borderId="71" xfId="13" applyFont="1" applyFill="1" applyBorder="1"/>
    <xf numFmtId="0" fontId="20" fillId="2" borderId="82" xfId="13" applyFont="1" applyFill="1" applyBorder="1"/>
    <xf numFmtId="0" fontId="26" fillId="2" borderId="84" xfId="13" applyFont="1" applyFill="1" applyBorder="1"/>
    <xf numFmtId="0" fontId="20" fillId="2" borderId="0" xfId="13" applyFont="1" applyFill="1" applyAlignment="1">
      <alignment horizontal="center"/>
    </xf>
    <xf numFmtId="0" fontId="28" fillId="2" borderId="0" xfId="13" applyFont="1" applyFill="1" applyAlignment="1">
      <alignment horizontal="center"/>
    </xf>
    <xf numFmtId="0" fontId="106" fillId="2" borderId="0" xfId="13" applyFont="1" applyFill="1" applyAlignment="1">
      <alignment horizontal="center"/>
    </xf>
    <xf numFmtId="0" fontId="20" fillId="0" borderId="0" xfId="13" applyFont="1" applyAlignment="1">
      <alignment horizontal="center"/>
    </xf>
    <xf numFmtId="0" fontId="28" fillId="2" borderId="0" xfId="13" applyFont="1" applyFill="1" applyAlignment="1">
      <alignment horizontal="center" wrapText="1"/>
    </xf>
    <xf numFmtId="0" fontId="20" fillId="6" borderId="47" xfId="13" applyFont="1" applyFill="1" applyBorder="1"/>
    <xf numFmtId="0" fontId="20" fillId="6" borderId="21" xfId="13" applyFont="1" applyFill="1" applyBorder="1"/>
    <xf numFmtId="0" fontId="20" fillId="6" borderId="62" xfId="13" applyFont="1" applyFill="1" applyBorder="1"/>
    <xf numFmtId="0" fontId="20" fillId="6" borderId="17" xfId="13" applyFont="1" applyFill="1" applyBorder="1"/>
    <xf numFmtId="0" fontId="11" fillId="6" borderId="39" xfId="13" applyFont="1" applyFill="1" applyBorder="1"/>
    <xf numFmtId="0" fontId="20" fillId="6" borderId="8" xfId="13" applyFont="1" applyFill="1" applyBorder="1"/>
    <xf numFmtId="0" fontId="20" fillId="6" borderId="75" xfId="13" applyFont="1" applyFill="1" applyBorder="1"/>
    <xf numFmtId="0" fontId="20" fillId="6" borderId="76" xfId="13" applyFont="1" applyFill="1" applyBorder="1"/>
    <xf numFmtId="0" fontId="20" fillId="6" borderId="72" xfId="13" applyFont="1" applyFill="1" applyBorder="1"/>
    <xf numFmtId="0" fontId="28" fillId="6" borderId="0" xfId="13" applyFont="1" applyFill="1" applyAlignment="1">
      <alignment horizontal="center"/>
    </xf>
    <xf numFmtId="0" fontId="28" fillId="6" borderId="0" xfId="13" applyFont="1" applyFill="1" applyAlignment="1">
      <alignment horizontal="center" vertical="top"/>
    </xf>
    <xf numFmtId="0" fontId="20" fillId="15" borderId="47" xfId="13" applyFont="1" applyFill="1" applyBorder="1"/>
    <xf numFmtId="0" fontId="20" fillId="15" borderId="21" xfId="13" applyFont="1" applyFill="1" applyBorder="1"/>
    <xf numFmtId="0" fontId="20" fillId="15" borderId="62" xfId="13" applyFont="1" applyFill="1" applyBorder="1"/>
    <xf numFmtId="0" fontId="20" fillId="15" borderId="17" xfId="13" applyFont="1" applyFill="1" applyBorder="1"/>
    <xf numFmtId="0" fontId="11" fillId="15" borderId="39" xfId="13" applyFont="1" applyFill="1" applyBorder="1"/>
    <xf numFmtId="0" fontId="20" fillId="15" borderId="8" xfId="13" applyFont="1" applyFill="1" applyBorder="1"/>
    <xf numFmtId="0" fontId="20" fillId="15" borderId="72" xfId="13" applyFont="1" applyFill="1" applyBorder="1"/>
    <xf numFmtId="0" fontId="28" fillId="15" borderId="0" xfId="13" applyFont="1" applyFill="1" applyAlignment="1">
      <alignment horizontal="center"/>
    </xf>
    <xf numFmtId="0" fontId="20" fillId="15" borderId="75" xfId="13" applyFont="1" applyFill="1" applyBorder="1"/>
    <xf numFmtId="0" fontId="20" fillId="15" borderId="76" xfId="13" applyFont="1" applyFill="1" applyBorder="1"/>
    <xf numFmtId="0" fontId="28" fillId="15" borderId="0" xfId="13" applyFont="1" applyFill="1" applyAlignment="1">
      <alignment horizontal="center" vertical="top"/>
    </xf>
    <xf numFmtId="0" fontId="20" fillId="16" borderId="75" xfId="13" applyFont="1" applyFill="1" applyBorder="1"/>
    <xf numFmtId="0" fontId="20" fillId="16" borderId="76" xfId="13" applyFont="1" applyFill="1" applyBorder="1"/>
    <xf numFmtId="0" fontId="20" fillId="16" borderId="72" xfId="13" applyFont="1" applyFill="1" applyBorder="1"/>
    <xf numFmtId="0" fontId="20" fillId="16" borderId="17" xfId="13" applyFont="1" applyFill="1" applyBorder="1"/>
    <xf numFmtId="0" fontId="11" fillId="16" borderId="39" xfId="13" applyFont="1" applyFill="1" applyBorder="1"/>
    <xf numFmtId="0" fontId="20" fillId="16" borderId="8" xfId="13" applyFont="1" applyFill="1" applyBorder="1"/>
    <xf numFmtId="0" fontId="28" fillId="16" borderId="0" xfId="13" applyFont="1" applyFill="1" applyAlignment="1">
      <alignment horizontal="center"/>
    </xf>
    <xf numFmtId="0" fontId="28" fillId="16" borderId="0" xfId="13" applyFont="1" applyFill="1" applyAlignment="1">
      <alignment horizontal="center" vertical="top"/>
    </xf>
    <xf numFmtId="0" fontId="20" fillId="6" borderId="72" xfId="13" applyFont="1" applyFill="1" applyBorder="1" applyAlignment="1">
      <alignment wrapText="1"/>
    </xf>
    <xf numFmtId="0" fontId="20" fillId="6" borderId="64" xfId="13" applyFont="1" applyFill="1" applyBorder="1"/>
    <xf numFmtId="0" fontId="20" fillId="6" borderId="45" xfId="13" applyFont="1" applyFill="1" applyBorder="1"/>
    <xf numFmtId="0" fontId="20" fillId="6" borderId="65" xfId="13" applyFont="1" applyFill="1" applyBorder="1"/>
    <xf numFmtId="0" fontId="20" fillId="6" borderId="36" xfId="13" applyFont="1" applyFill="1" applyBorder="1"/>
    <xf numFmtId="0" fontId="11" fillId="6" borderId="40" xfId="13" applyFont="1" applyFill="1" applyBorder="1"/>
    <xf numFmtId="0" fontId="20" fillId="6" borderId="32" xfId="13" applyFont="1" applyFill="1" applyBorder="1"/>
    <xf numFmtId="0" fontId="11" fillId="6" borderId="17" xfId="13" applyFont="1" applyFill="1" applyBorder="1"/>
    <xf numFmtId="0" fontId="20" fillId="16" borderId="72" xfId="13" applyFont="1" applyFill="1" applyBorder="1" applyAlignment="1">
      <alignment wrapText="1"/>
    </xf>
    <xf numFmtId="0" fontId="20" fillId="16" borderId="64" xfId="13" applyFont="1" applyFill="1" applyBorder="1"/>
    <xf numFmtId="0" fontId="20" fillId="16" borderId="45" xfId="13" applyFont="1" applyFill="1" applyBorder="1"/>
    <xf numFmtId="0" fontId="20" fillId="16" borderId="65" xfId="13" applyFont="1" applyFill="1" applyBorder="1"/>
    <xf numFmtId="0" fontId="20" fillId="16" borderId="36" xfId="13" applyFont="1" applyFill="1" applyBorder="1"/>
    <xf numFmtId="0" fontId="11" fillId="16" borderId="40" xfId="13" applyFont="1" applyFill="1" applyBorder="1"/>
    <xf numFmtId="0" fontId="20" fillId="16" borderId="32" xfId="13" applyFont="1" applyFill="1" applyBorder="1"/>
    <xf numFmtId="0" fontId="11" fillId="16" borderId="73" xfId="13" applyFont="1" applyFill="1" applyBorder="1" applyAlignment="1">
      <alignment wrapText="1"/>
    </xf>
    <xf numFmtId="0" fontId="20" fillId="16" borderId="47" xfId="13" applyFont="1" applyFill="1" applyBorder="1"/>
    <xf numFmtId="0" fontId="20" fillId="16" borderId="21" xfId="13" applyFont="1" applyFill="1" applyBorder="1"/>
    <xf numFmtId="0" fontId="20" fillId="16" borderId="62" xfId="13" applyFont="1" applyFill="1" applyBorder="1"/>
    <xf numFmtId="0" fontId="11" fillId="16" borderId="72" xfId="13" applyFont="1" applyFill="1" applyBorder="1" applyAlignment="1">
      <alignment wrapText="1"/>
    </xf>
    <xf numFmtId="0" fontId="20" fillId="6" borderId="18" xfId="13" applyFont="1" applyFill="1" applyBorder="1"/>
    <xf numFmtId="0" fontId="11" fillId="6" borderId="31" xfId="13" applyFont="1" applyFill="1" applyBorder="1"/>
    <xf numFmtId="0" fontId="20" fillId="6" borderId="5" xfId="13" applyFont="1" applyFill="1" applyBorder="1"/>
    <xf numFmtId="0" fontId="11" fillId="6" borderId="18" xfId="13" applyFont="1" applyFill="1" applyBorder="1"/>
    <xf numFmtId="0" fontId="20" fillId="16" borderId="74" xfId="13" applyFont="1" applyFill="1" applyBorder="1"/>
    <xf numFmtId="0" fontId="20" fillId="15" borderId="74" xfId="13" applyFont="1" applyFill="1" applyBorder="1"/>
    <xf numFmtId="0" fontId="20" fillId="6" borderId="74" xfId="13" applyFont="1" applyFill="1" applyBorder="1"/>
    <xf numFmtId="0" fontId="11" fillId="6" borderId="74" xfId="13" applyFont="1" applyFill="1" applyBorder="1" applyAlignment="1">
      <alignment wrapText="1"/>
    </xf>
    <xf numFmtId="0" fontId="20" fillId="16" borderId="74" xfId="13" applyFont="1" applyFill="1" applyBorder="1" applyAlignment="1">
      <alignment wrapText="1"/>
    </xf>
    <xf numFmtId="0" fontId="11" fillId="16" borderId="74" xfId="13" applyFont="1" applyFill="1" applyBorder="1" applyAlignment="1">
      <alignment wrapText="1"/>
    </xf>
    <xf numFmtId="0" fontId="11" fillId="6" borderId="74" xfId="13" applyFont="1" applyFill="1" applyBorder="1"/>
    <xf numFmtId="0" fontId="11" fillId="6" borderId="79" xfId="13" applyFont="1" applyFill="1" applyBorder="1"/>
    <xf numFmtId="0" fontId="186" fillId="4" borderId="64" xfId="13" applyFont="1" applyFill="1" applyBorder="1"/>
    <xf numFmtId="0" fontId="65" fillId="2" borderId="0" xfId="13" applyFont="1" applyFill="1"/>
    <xf numFmtId="0" fontId="11" fillId="2" borderId="0" xfId="13" applyFont="1" applyFill="1" applyAlignment="1" applyProtection="1">
      <alignment horizontal="left"/>
      <protection locked="0"/>
    </xf>
    <xf numFmtId="0" fontId="187" fillId="4" borderId="70" xfId="13" applyFont="1" applyFill="1" applyBorder="1" applyAlignment="1">
      <alignment horizontal="center"/>
    </xf>
    <xf numFmtId="0" fontId="21" fillId="6" borderId="8" xfId="13" applyFont="1" applyFill="1" applyBorder="1" applyAlignment="1">
      <alignment horizontal="center"/>
    </xf>
    <xf numFmtId="0" fontId="12" fillId="6" borderId="7" xfId="13" applyFill="1" applyBorder="1"/>
    <xf numFmtId="0" fontId="20" fillId="6" borderId="39" xfId="13" applyFont="1" applyFill="1" applyBorder="1"/>
    <xf numFmtId="0" fontId="21" fillId="6" borderId="8" xfId="13" applyFont="1" applyFill="1" applyBorder="1"/>
    <xf numFmtId="0" fontId="56" fillId="6" borderId="7" xfId="13" applyFont="1" applyFill="1" applyBorder="1"/>
    <xf numFmtId="0" fontId="28" fillId="6" borderId="39" xfId="13" applyFont="1" applyFill="1" applyBorder="1"/>
    <xf numFmtId="0" fontId="21" fillId="6" borderId="32" xfId="13" applyFont="1" applyFill="1" applyBorder="1"/>
    <xf numFmtId="0" fontId="12" fillId="6" borderId="33" xfId="13" applyFill="1" applyBorder="1"/>
    <xf numFmtId="0" fontId="20" fillId="6" borderId="40" xfId="13" applyFont="1" applyFill="1" applyBorder="1"/>
    <xf numFmtId="14" fontId="28" fillId="6" borderId="0" xfId="1" applyNumberFormat="1" applyFont="1" applyFill="1" applyAlignment="1">
      <alignment horizontal="left" wrapText="1"/>
    </xf>
    <xf numFmtId="14" fontId="28" fillId="4" borderId="0" xfId="1" applyNumberFormat="1" applyFont="1" applyFill="1" applyAlignment="1">
      <alignment horizontal="left" wrapText="1"/>
    </xf>
    <xf numFmtId="14" fontId="28" fillId="6" borderId="0" xfId="1" applyNumberFormat="1" applyFont="1" applyFill="1" applyAlignment="1">
      <alignment horizontal="left"/>
    </xf>
    <xf numFmtId="14" fontId="28" fillId="4" borderId="0" xfId="1" quotePrefix="1" applyNumberFormat="1" applyFont="1" applyFill="1" applyAlignment="1">
      <alignment horizontal="left" wrapText="1"/>
    </xf>
    <xf numFmtId="0" fontId="190" fillId="0" borderId="0" xfId="25" applyFont="1"/>
    <xf numFmtId="0" fontId="12" fillId="0" borderId="0" xfId="13"/>
    <xf numFmtId="3" fontId="20" fillId="0" borderId="0" xfId="13" applyNumberFormat="1" applyFont="1"/>
    <xf numFmtId="3" fontId="25" fillId="0" borderId="0" xfId="13" applyNumberFormat="1" applyFont="1"/>
    <xf numFmtId="0" fontId="75" fillId="2" borderId="0" xfId="6" applyFont="1" applyFill="1" applyAlignment="1">
      <alignment horizontal="right" vertical="center"/>
    </xf>
    <xf numFmtId="0" fontId="75" fillId="2" borderId="0" xfId="6" applyFont="1" applyFill="1" applyAlignment="1">
      <alignment horizontal="right" vertical="center" wrapText="1"/>
    </xf>
    <xf numFmtId="3" fontId="78" fillId="2" borderId="0" xfId="7" applyNumberFormat="1" applyFont="1" applyFill="1" applyBorder="1" applyAlignment="1"/>
    <xf numFmtId="3" fontId="78" fillId="2" borderId="24" xfId="7" applyNumberFormat="1" applyFont="1" applyFill="1" applyBorder="1" applyAlignment="1">
      <alignment horizontal="right"/>
    </xf>
    <xf numFmtId="3" fontId="81" fillId="2" borderId="24" xfId="7" applyNumberFormat="1" applyFont="1" applyFill="1" applyBorder="1" applyAlignment="1">
      <alignment horizontal="right"/>
    </xf>
    <xf numFmtId="3" fontId="78" fillId="2" borderId="23" xfId="7" applyNumberFormat="1" applyFont="1" applyFill="1" applyBorder="1" applyAlignment="1"/>
    <xf numFmtId="3" fontId="78" fillId="2" borderId="25" xfId="7" applyNumberFormat="1" applyFont="1" applyFill="1" applyBorder="1" applyAlignment="1">
      <alignment horizontal="right"/>
    </xf>
    <xf numFmtId="3" fontId="81" fillId="2" borderId="25" xfId="7" applyNumberFormat="1" applyFont="1" applyFill="1" applyBorder="1" applyAlignment="1">
      <alignment horizontal="right"/>
    </xf>
    <xf numFmtId="0" fontId="75" fillId="2" borderId="24" xfId="6" applyFont="1" applyFill="1" applyBorder="1" applyAlignment="1">
      <alignment horizontal="right" vertical="center"/>
    </xf>
    <xf numFmtId="3" fontId="78" fillId="2" borderId="0" xfId="6" applyNumberFormat="1" applyFont="1" applyFill="1" applyAlignment="1">
      <alignment horizontal="right" vertical="center"/>
    </xf>
    <xf numFmtId="3" fontId="78" fillId="2" borderId="24" xfId="6" applyNumberFormat="1" applyFont="1" applyFill="1" applyBorder="1" applyAlignment="1">
      <alignment horizontal="right" vertical="center"/>
    </xf>
    <xf numFmtId="3" fontId="75" fillId="2" borderId="27" xfId="6" applyNumberFormat="1" applyFont="1" applyFill="1" applyBorder="1" applyAlignment="1">
      <alignment horizontal="right" vertical="center" wrapText="1"/>
    </xf>
    <xf numFmtId="3" fontId="75" fillId="2" borderId="28" xfId="6" applyNumberFormat="1" applyFont="1" applyFill="1" applyBorder="1" applyAlignment="1">
      <alignment horizontal="right" vertical="center" wrapText="1"/>
    </xf>
    <xf numFmtId="0" fontId="191" fillId="2" borderId="26" xfId="1" applyFont="1" applyFill="1" applyBorder="1" applyAlignment="1">
      <alignment vertical="center"/>
    </xf>
    <xf numFmtId="3" fontId="75" fillId="2" borderId="0" xfId="6" applyNumberFormat="1" applyFont="1" applyFill="1" applyAlignment="1">
      <alignment horizontal="right" vertical="center"/>
    </xf>
    <xf numFmtId="0" fontId="13" fillId="2" borderId="0" xfId="13" applyFont="1" applyFill="1" applyAlignment="1">
      <alignment vertical="center" wrapText="1"/>
    </xf>
    <xf numFmtId="3" fontId="75" fillId="2" borderId="27" xfId="6" applyNumberFormat="1" applyFont="1" applyFill="1" applyBorder="1" applyAlignment="1">
      <alignment horizontal="right" vertical="center"/>
    </xf>
    <xf numFmtId="1" fontId="61" fillId="2" borderId="0" xfId="1" applyNumberFormat="1" applyFont="1" applyFill="1"/>
    <xf numFmtId="3" fontId="75" fillId="2" borderId="27" xfId="1" applyNumberFormat="1" applyFont="1" applyFill="1" applyBorder="1" applyAlignment="1">
      <alignment horizontal="right" vertical="center" wrapText="1"/>
    </xf>
    <xf numFmtId="3" fontId="75" fillId="2" borderId="0" xfId="6" applyNumberFormat="1" applyFont="1" applyFill="1"/>
    <xf numFmtId="3" fontId="78" fillId="2" borderId="23" xfId="6" applyNumberFormat="1" applyFont="1" applyFill="1" applyBorder="1"/>
    <xf numFmtId="0" fontId="12" fillId="11" borderId="0" xfId="13" applyFill="1" applyAlignment="1">
      <alignment vertical="center"/>
    </xf>
    <xf numFmtId="0" fontId="42" fillId="2" borderId="0" xfId="13" applyFont="1" applyFill="1" applyAlignment="1">
      <alignment horizontal="left" vertical="center" wrapText="1"/>
    </xf>
    <xf numFmtId="0" fontId="42" fillId="2" borderId="0" xfId="13" applyFont="1" applyFill="1" applyAlignment="1">
      <alignment vertical="center"/>
    </xf>
    <xf numFmtId="3" fontId="42" fillId="2" borderId="87" xfId="13" applyNumberFormat="1" applyFont="1" applyFill="1" applyBorder="1" applyAlignment="1">
      <alignment vertical="center"/>
    </xf>
    <xf numFmtId="3" fontId="12" fillId="2" borderId="87" xfId="13" applyNumberFormat="1" applyFill="1" applyBorder="1" applyAlignment="1">
      <alignment vertical="center"/>
    </xf>
    <xf numFmtId="3" fontId="42" fillId="2" borderId="0" xfId="13" applyNumberFormat="1" applyFont="1" applyFill="1"/>
    <xf numFmtId="0" fontId="51" fillId="0" borderId="0" xfId="13" applyFont="1"/>
    <xf numFmtId="0" fontId="31" fillId="0" borderId="0" xfId="13" applyFont="1"/>
    <xf numFmtId="168" fontId="16" fillId="0" borderId="0" xfId="26" applyNumberFormat="1" applyFont="1"/>
    <xf numFmtId="0" fontId="16" fillId="0" borderId="0" xfId="13" applyFont="1"/>
    <xf numFmtId="0" fontId="13" fillId="0" borderId="0" xfId="13" applyFont="1"/>
    <xf numFmtId="0" fontId="37" fillId="0" borderId="0" xfId="13" applyFont="1"/>
    <xf numFmtId="0" fontId="65" fillId="4" borderId="14" xfId="13" applyFont="1" applyFill="1" applyBorder="1"/>
    <xf numFmtId="0" fontId="31" fillId="4" borderId="61" xfId="13" applyFont="1" applyFill="1" applyBorder="1"/>
    <xf numFmtId="168" fontId="16" fillId="4" borderId="4" xfId="26" applyNumberFormat="1" applyFont="1" applyFill="1" applyBorder="1"/>
    <xf numFmtId="0" fontId="16" fillId="4" borderId="14" xfId="13" applyFont="1" applyFill="1" applyBorder="1"/>
    <xf numFmtId="49" fontId="182" fillId="0" borderId="0" xfId="13" applyNumberFormat="1" applyFont="1"/>
    <xf numFmtId="3" fontId="22" fillId="0" borderId="0" xfId="13" applyNumberFormat="1" applyFont="1"/>
    <xf numFmtId="3" fontId="184" fillId="0" borderId="0" xfId="13" applyNumberFormat="1" applyFont="1"/>
    <xf numFmtId="0" fontId="11" fillId="0" borderId="0" xfId="13" applyFont="1"/>
    <xf numFmtId="3" fontId="22" fillId="0" borderId="43" xfId="13" applyNumberFormat="1" applyFont="1" applyBorder="1"/>
    <xf numFmtId="0" fontId="22" fillId="0" borderId="0" xfId="13" applyFont="1"/>
    <xf numFmtId="9" fontId="179" fillId="0" borderId="43" xfId="5" applyFont="1" applyBorder="1" applyAlignment="1">
      <alignment wrapText="1"/>
    </xf>
    <xf numFmtId="3" fontId="179" fillId="0" borderId="0" xfId="13" applyNumberFormat="1" applyFont="1"/>
    <xf numFmtId="3" fontId="179" fillId="0" borderId="43" xfId="13" applyNumberFormat="1" applyFont="1" applyBorder="1"/>
    <xf numFmtId="3" fontId="185" fillId="0" borderId="0" xfId="13" applyNumberFormat="1" applyFont="1"/>
    <xf numFmtId="0" fontId="189" fillId="0" borderId="0" xfId="13" applyFont="1"/>
    <xf numFmtId="0" fontId="179" fillId="0" borderId="0" xfId="13" applyFont="1"/>
    <xf numFmtId="3" fontId="121" fillId="0" borderId="0" xfId="13" applyNumberFormat="1" applyFont="1"/>
    <xf numFmtId="168" fontId="179" fillId="0" borderId="43" xfId="26" applyNumberFormat="1" applyFont="1" applyBorder="1" applyAlignment="1">
      <alignment wrapText="1"/>
    </xf>
    <xf numFmtId="49" fontId="180" fillId="0" borderId="0" xfId="5" applyNumberFormat="1" applyFont="1" applyBorder="1" applyAlignment="1">
      <alignment wrapText="1"/>
    </xf>
    <xf numFmtId="49" fontId="180" fillId="0" borderId="21" xfId="5" applyNumberFormat="1" applyFont="1" applyBorder="1" applyAlignment="1">
      <alignment wrapText="1"/>
    </xf>
    <xf numFmtId="168" fontId="179" fillId="0" borderId="18" xfId="26" applyNumberFormat="1" applyFont="1" applyBorder="1" applyAlignment="1">
      <alignment wrapText="1"/>
    </xf>
    <xf numFmtId="3" fontId="179" fillId="0" borderId="21" xfId="13" applyNumberFormat="1" applyFont="1" applyBorder="1"/>
    <xf numFmtId="3" fontId="179" fillId="0" borderId="18" xfId="13" applyNumberFormat="1" applyFont="1" applyBorder="1"/>
    <xf numFmtId="3" fontId="185" fillId="0" borderId="21" xfId="13" applyNumberFormat="1" applyFont="1" applyBorder="1"/>
    <xf numFmtId="9" fontId="179" fillId="0" borderId="0" xfId="5" applyFont="1" applyBorder="1" applyAlignment="1">
      <alignment wrapText="1"/>
    </xf>
    <xf numFmtId="168" fontId="179" fillId="0" borderId="0" xfId="26" applyNumberFormat="1" applyFont="1" applyBorder="1" applyAlignment="1">
      <alignment wrapText="1"/>
    </xf>
    <xf numFmtId="3" fontId="183" fillId="0" borderId="0" xfId="13" applyNumberFormat="1" applyFont="1"/>
    <xf numFmtId="49" fontId="31" fillId="0" borderId="0" xfId="13" applyNumberFormat="1" applyFont="1"/>
    <xf numFmtId="0" fontId="25" fillId="0" borderId="0" xfId="13" applyFont="1"/>
    <xf numFmtId="0" fontId="179" fillId="0" borderId="43" xfId="13" applyFont="1" applyBorder="1"/>
    <xf numFmtId="0" fontId="179" fillId="2" borderId="43" xfId="13" applyFont="1" applyFill="1" applyBorder="1"/>
    <xf numFmtId="0" fontId="181" fillId="0" borderId="43" xfId="13" applyFont="1" applyBorder="1"/>
    <xf numFmtId="0" fontId="180" fillId="0" borderId="0" xfId="13" applyFont="1"/>
    <xf numFmtId="168" fontId="182" fillId="0" borderId="43" xfId="26" applyNumberFormat="1" applyFont="1" applyBorder="1"/>
    <xf numFmtId="0" fontId="18" fillId="0" borderId="0" xfId="1" applyFont="1"/>
    <xf numFmtId="0" fontId="50" fillId="2" borderId="0" xfId="1" applyFont="1" applyFill="1" applyAlignment="1">
      <alignment horizontal="right"/>
    </xf>
    <xf numFmtId="0" fontId="195" fillId="4" borderId="0" xfId="1" applyFont="1" applyFill="1"/>
    <xf numFmtId="0" fontId="197" fillId="2" borderId="0" xfId="19" applyFont="1" applyFill="1"/>
    <xf numFmtId="0" fontId="107" fillId="13" borderId="0" xfId="6" applyFont="1" applyFill="1" applyAlignment="1">
      <alignment horizontal="center" vertical="center"/>
    </xf>
    <xf numFmtId="165" fontId="139" fillId="14" borderId="0" xfId="9" applyNumberFormat="1" applyFont="1" applyFill="1" applyBorder="1" applyAlignment="1">
      <alignment horizontal="center"/>
    </xf>
    <xf numFmtId="165" fontId="143" fillId="2" borderId="0" xfId="5" applyNumberFormat="1" applyFont="1" applyFill="1" applyAlignment="1">
      <alignment horizontal="center"/>
    </xf>
    <xf numFmtId="165" fontId="139" fillId="2" borderId="0" xfId="5" applyNumberFormat="1" applyFont="1" applyFill="1" applyBorder="1" applyAlignment="1">
      <alignment horizontal="center"/>
    </xf>
    <xf numFmtId="0" fontId="92" fillId="2" borderId="0" xfId="1" applyFont="1" applyFill="1"/>
    <xf numFmtId="0" fontId="100" fillId="0" borderId="0" xfId="13" applyFont="1"/>
    <xf numFmtId="0" fontId="51" fillId="2" borderId="22" xfId="13" applyFont="1" applyFill="1" applyBorder="1" applyAlignment="1">
      <alignment vertical="center"/>
    </xf>
    <xf numFmtId="0" fontId="51" fillId="2" borderId="22" xfId="13" applyFont="1" applyFill="1" applyBorder="1" applyAlignment="1">
      <alignment vertical="center" wrapText="1"/>
    </xf>
    <xf numFmtId="0" fontId="198" fillId="2" borderId="0" xfId="1" applyFont="1" applyFill="1"/>
    <xf numFmtId="0" fontId="12" fillId="2" borderId="0" xfId="13" applyFill="1" applyAlignment="1">
      <alignment vertical="center" wrapText="1"/>
    </xf>
    <xf numFmtId="0" fontId="105" fillId="2" borderId="0" xfId="13" applyFont="1" applyFill="1"/>
    <xf numFmtId="0" fontId="73" fillId="2" borderId="0" xfId="13" applyFont="1" applyFill="1"/>
    <xf numFmtId="0" fontId="94" fillId="2" borderId="0" xfId="1" applyFont="1" applyFill="1" applyAlignment="1">
      <alignment horizontal="right"/>
    </xf>
    <xf numFmtId="0" fontId="79" fillId="2" borderId="0" xfId="1" applyFont="1" applyFill="1" applyAlignment="1">
      <alignment horizontal="right"/>
    </xf>
    <xf numFmtId="166" fontId="49" fillId="2" borderId="0" xfId="1" applyNumberFormat="1" applyFont="1" applyFill="1"/>
    <xf numFmtId="0" fontId="80" fillId="2" borderId="0" xfId="1" applyFont="1" applyFill="1" applyAlignment="1">
      <alignment horizontal="right"/>
    </xf>
    <xf numFmtId="3" fontId="42" fillId="2" borderId="28" xfId="6" applyNumberFormat="1" applyFont="1" applyFill="1" applyBorder="1" applyAlignment="1">
      <alignment horizontal="right" vertical="center" wrapText="1"/>
    </xf>
    <xf numFmtId="0" fontId="42" fillId="2" borderId="26" xfId="13" applyFont="1" applyFill="1" applyBorder="1" applyAlignment="1">
      <alignment vertical="center"/>
    </xf>
    <xf numFmtId="0" fontId="31" fillId="2" borderId="26" xfId="13" applyFont="1" applyFill="1" applyBorder="1" applyAlignment="1">
      <alignment vertical="center"/>
    </xf>
    <xf numFmtId="9" fontId="199" fillId="2" borderId="24" xfId="5" applyFont="1" applyFill="1" applyBorder="1" applyAlignment="1">
      <alignment horizontal="right" vertical="top"/>
    </xf>
    <xf numFmtId="9" fontId="199" fillId="2" borderId="0" xfId="5" applyFont="1" applyFill="1" applyBorder="1" applyAlignment="1">
      <alignment horizontal="right" vertical="top"/>
    </xf>
    <xf numFmtId="9" fontId="95" fillId="2" borderId="24" xfId="5" applyFont="1" applyFill="1" applyBorder="1"/>
    <xf numFmtId="9" fontId="95" fillId="2" borderId="0" xfId="5" applyFont="1" applyFill="1" applyBorder="1"/>
    <xf numFmtId="9" fontId="200" fillId="2" borderId="24" xfId="5" applyFont="1" applyFill="1" applyBorder="1"/>
    <xf numFmtId="9" fontId="200" fillId="2" borderId="0" xfId="5" applyFont="1" applyFill="1" applyBorder="1"/>
    <xf numFmtId="9" fontId="201" fillId="2" borderId="24" xfId="5" applyFont="1" applyFill="1" applyBorder="1"/>
    <xf numFmtId="0" fontId="119" fillId="2" borderId="0" xfId="1" applyFont="1" applyFill="1" applyAlignment="1">
      <alignment horizontal="left" vertical="center"/>
    </xf>
    <xf numFmtId="0" fontId="20" fillId="2" borderId="0" xfId="1" applyFont="1" applyFill="1" applyAlignment="1">
      <alignment horizontal="right"/>
    </xf>
    <xf numFmtId="0" fontId="119" fillId="2" borderId="0" xfId="1" applyFont="1" applyFill="1" applyAlignment="1">
      <alignment horizontal="left"/>
    </xf>
    <xf numFmtId="3" fontId="119" fillId="2" borderId="0" xfId="6" applyNumberFormat="1" applyFont="1" applyFill="1" applyAlignment="1">
      <alignment horizontal="left" vertical="center"/>
    </xf>
    <xf numFmtId="1" fontId="12" fillId="2" borderId="0" xfId="1" applyNumberFormat="1" applyFill="1" applyAlignment="1">
      <alignment horizontal="right"/>
    </xf>
    <xf numFmtId="3" fontId="12" fillId="2" borderId="0" xfId="13" applyNumberFormat="1" applyFill="1" applyAlignment="1">
      <alignment vertical="center"/>
    </xf>
    <xf numFmtId="169" fontId="20" fillId="2" borderId="24" xfId="5" applyNumberFormat="1" applyFont="1" applyFill="1" applyBorder="1" applyAlignment="1">
      <alignment horizontal="right"/>
    </xf>
    <xf numFmtId="3" fontId="20" fillId="2" borderId="89" xfId="13" applyNumberFormat="1" applyFont="1" applyFill="1" applyBorder="1" applyAlignment="1">
      <alignment vertical="center"/>
    </xf>
    <xf numFmtId="3" fontId="12" fillId="2" borderId="23" xfId="6" applyNumberFormat="1" applyFill="1" applyBorder="1"/>
    <xf numFmtId="3" fontId="73" fillId="2" borderId="0" xfId="6" applyNumberFormat="1" applyFont="1" applyFill="1" applyAlignment="1">
      <alignment horizontal="right" vertical="center"/>
    </xf>
    <xf numFmtId="3" fontId="72" fillId="2" borderId="23" xfId="6" applyNumberFormat="1" applyFont="1" applyFill="1" applyBorder="1" applyAlignment="1">
      <alignment horizontal="right" vertical="center"/>
    </xf>
    <xf numFmtId="3" fontId="72" fillId="2" borderId="0" xfId="6" applyNumberFormat="1" applyFont="1" applyFill="1" applyAlignment="1">
      <alignment horizontal="right" vertical="center"/>
    </xf>
    <xf numFmtId="3" fontId="73" fillId="2" borderId="0" xfId="6" applyNumberFormat="1" applyFont="1" applyFill="1"/>
    <xf numFmtId="3" fontId="72" fillId="2" borderId="0" xfId="6" applyNumberFormat="1" applyFont="1" applyFill="1"/>
    <xf numFmtId="3" fontId="73" fillId="2" borderId="23" xfId="6" applyNumberFormat="1" applyFont="1" applyFill="1" applyBorder="1"/>
    <xf numFmtId="0" fontId="42" fillId="2" borderId="0" xfId="6" applyFont="1" applyFill="1" applyAlignment="1">
      <alignment horizontal="right" vertical="center"/>
    </xf>
    <xf numFmtId="3" fontId="12" fillId="2" borderId="0" xfId="6" applyNumberFormat="1" applyFill="1" applyAlignment="1">
      <alignment horizontal="right" vertical="center"/>
    </xf>
    <xf numFmtId="3" fontId="42" fillId="2" borderId="23" xfId="6" applyNumberFormat="1" applyFont="1" applyFill="1" applyBorder="1" applyAlignment="1">
      <alignment horizontal="right" vertical="center"/>
    </xf>
    <xf numFmtId="3" fontId="42" fillId="2" borderId="0" xfId="6" applyNumberFormat="1" applyFont="1" applyFill="1" applyAlignment="1">
      <alignment horizontal="right" vertical="center"/>
    </xf>
    <xf numFmtId="3" fontId="181" fillId="0" borderId="6" xfId="13" applyNumberFormat="1" applyFont="1" applyBorder="1"/>
    <xf numFmtId="3" fontId="22" fillId="2" borderId="0" xfId="13" applyNumberFormat="1" applyFont="1" applyFill="1"/>
    <xf numFmtId="3" fontId="22" fillId="2" borderId="43" xfId="13" applyNumberFormat="1" applyFont="1" applyFill="1" applyBorder="1"/>
    <xf numFmtId="3" fontId="184" fillId="2" borderId="0" xfId="13" applyNumberFormat="1" applyFont="1" applyFill="1"/>
    <xf numFmtId="0" fontId="20" fillId="2" borderId="0" xfId="6" applyFont="1" applyFill="1" applyAlignment="1">
      <alignment vertical="center"/>
    </xf>
    <xf numFmtId="0" fontId="25" fillId="2" borderId="0" xfId="1" applyFont="1" applyFill="1" applyAlignment="1">
      <alignment vertical="center" wrapText="1"/>
    </xf>
    <xf numFmtId="0" fontId="86" fillId="2" borderId="0" xfId="29" applyFont="1" applyFill="1" applyAlignment="1">
      <alignment horizontal="right"/>
    </xf>
    <xf numFmtId="9" fontId="87" fillId="2" borderId="0" xfId="30" applyFont="1" applyFill="1" applyBorder="1" applyAlignment="1">
      <alignment horizontal="center"/>
    </xf>
    <xf numFmtId="9" fontId="88" fillId="2" borderId="0" xfId="30" applyFont="1" applyFill="1" applyBorder="1" applyAlignment="1">
      <alignment horizontal="center"/>
    </xf>
    <xf numFmtId="0" fontId="45" fillId="2" borderId="0" xfId="29" applyFont="1" applyFill="1"/>
    <xf numFmtId="0" fontId="1" fillId="2" borderId="0" xfId="29" applyFill="1"/>
    <xf numFmtId="3" fontId="13" fillId="2" borderId="0" xfId="1" applyNumberFormat="1" applyFont="1" applyFill="1"/>
    <xf numFmtId="9" fontId="22" fillId="2" borderId="43" xfId="5" applyFont="1" applyFill="1" applyBorder="1" applyAlignment="1">
      <alignment wrapText="1"/>
    </xf>
    <xf numFmtId="49" fontId="182" fillId="2" borderId="0" xfId="5" applyNumberFormat="1" applyFont="1" applyFill="1" applyBorder="1" applyAlignment="1">
      <alignment wrapText="1"/>
    </xf>
    <xf numFmtId="168" fontId="181" fillId="2" borderId="43" xfId="26" applyNumberFormat="1" applyFont="1" applyFill="1" applyBorder="1" applyAlignment="1">
      <alignment wrapText="1"/>
    </xf>
    <xf numFmtId="0" fontId="142" fillId="0" borderId="0" xfId="19" applyFont="1"/>
    <xf numFmtId="0" fontId="21" fillId="2" borderId="41" xfId="1" applyFont="1" applyFill="1" applyBorder="1"/>
    <xf numFmtId="0" fontId="13" fillId="2" borderId="41" xfId="1" applyFont="1" applyFill="1" applyBorder="1" applyAlignment="1">
      <alignment wrapText="1"/>
    </xf>
    <xf numFmtId="0" fontId="202" fillId="2" borderId="7" xfId="19" applyFont="1" applyFill="1" applyBorder="1"/>
    <xf numFmtId="0" fontId="28" fillId="0" borderId="0" xfId="1" applyFont="1"/>
    <xf numFmtId="49" fontId="73" fillId="2" borderId="7" xfId="1" quotePrefix="1" applyNumberFormat="1" applyFont="1" applyFill="1" applyBorder="1" applyAlignment="1">
      <alignment horizontal="center"/>
    </xf>
    <xf numFmtId="0" fontId="35" fillId="2" borderId="0" xfId="0" applyFont="1" applyFill="1"/>
    <xf numFmtId="0" fontId="23" fillId="2" borderId="87" xfId="0" applyFont="1" applyFill="1" applyBorder="1" applyAlignment="1">
      <alignment vertical="center"/>
    </xf>
    <xf numFmtId="20" fontId="23" fillId="2" borderId="87" xfId="0" quotePrefix="1" applyNumberFormat="1" applyFont="1" applyFill="1" applyBorder="1"/>
    <xf numFmtId="0" fontId="25" fillId="2" borderId="0" xfId="0" applyFont="1" applyFill="1" applyAlignment="1">
      <alignment horizontal="right" vertical="top" wrapText="1"/>
    </xf>
    <xf numFmtId="0" fontId="25" fillId="2" borderId="87" xfId="0" applyFont="1" applyFill="1" applyBorder="1" applyAlignment="1">
      <alignment horizontal="right" vertical="top"/>
    </xf>
    <xf numFmtId="0" fontId="23" fillId="2" borderId="0" xfId="0" applyFont="1" applyFill="1" applyAlignment="1">
      <alignment horizontal="right" vertical="top" wrapText="1"/>
    </xf>
    <xf numFmtId="3" fontId="25" fillId="2" borderId="87" xfId="0" applyNumberFormat="1" applyFont="1" applyFill="1" applyBorder="1"/>
    <xf numFmtId="3" fontId="25" fillId="2" borderId="0" xfId="0" applyNumberFormat="1" applyFont="1" applyFill="1"/>
    <xf numFmtId="3" fontId="37" fillId="2" borderId="0" xfId="0" applyNumberFormat="1" applyFont="1" applyFill="1"/>
    <xf numFmtId="0" fontId="37" fillId="2" borderId="0" xfId="0" applyFont="1" applyFill="1"/>
    <xf numFmtId="3" fontId="23" fillId="2" borderId="87" xfId="0" applyNumberFormat="1" applyFont="1" applyFill="1" applyBorder="1"/>
    <xf numFmtId="3" fontId="20" fillId="2" borderId="0" xfId="0" applyNumberFormat="1" applyFont="1" applyFill="1"/>
    <xf numFmtId="3" fontId="20" fillId="2" borderId="87" xfId="0" applyNumberFormat="1" applyFont="1" applyFill="1" applyBorder="1"/>
    <xf numFmtId="3" fontId="35" fillId="2" borderId="0" xfId="0" applyNumberFormat="1" applyFont="1" applyFill="1"/>
    <xf numFmtId="0" fontId="23" fillId="2" borderId="0" xfId="0" applyFont="1" applyFill="1"/>
    <xf numFmtId="3" fontId="35" fillId="2" borderId="87" xfId="0" applyNumberFormat="1" applyFont="1" applyFill="1" applyBorder="1"/>
    <xf numFmtId="0" fontId="45" fillId="2" borderId="0" xfId="0" applyFont="1" applyFill="1"/>
    <xf numFmtId="3" fontId="28" fillId="2" borderId="87" xfId="0" applyNumberFormat="1" applyFont="1" applyFill="1" applyBorder="1"/>
    <xf numFmtId="3" fontId="192" fillId="2" borderId="87" xfId="0" applyNumberFormat="1" applyFont="1" applyFill="1" applyBorder="1"/>
    <xf numFmtId="3" fontId="43" fillId="2" borderId="0" xfId="0" applyNumberFormat="1" applyFont="1" applyFill="1"/>
    <xf numFmtId="3" fontId="43" fillId="2" borderId="87" xfId="0" applyNumberFormat="1" applyFont="1" applyFill="1" applyBorder="1"/>
    <xf numFmtId="3" fontId="23" fillId="2" borderId="0" xfId="0" applyNumberFormat="1" applyFont="1" applyFill="1"/>
    <xf numFmtId="0" fontId="20" fillId="0" borderId="0" xfId="1" applyFont="1"/>
    <xf numFmtId="0" fontId="20" fillId="0" borderId="97" xfId="1" applyFont="1" applyBorder="1" applyAlignment="1" applyProtection="1">
      <alignment vertical="center"/>
      <protection locked="0"/>
    </xf>
    <xf numFmtId="0" fontId="51" fillId="0" borderId="0" xfId="1" applyFont="1"/>
    <xf numFmtId="0" fontId="0" fillId="0" borderId="22" xfId="6" applyFont="1" applyBorder="1" applyAlignment="1" applyProtection="1">
      <alignment vertical="center"/>
      <protection locked="0"/>
    </xf>
    <xf numFmtId="0" fontId="205" fillId="17" borderId="21" xfId="1" applyFont="1" applyFill="1" applyBorder="1" applyAlignment="1" applyProtection="1">
      <alignment vertical="center" wrapText="1"/>
      <protection locked="0"/>
    </xf>
    <xf numFmtId="0" fontId="205" fillId="17" borderId="6" xfId="1" applyFont="1" applyFill="1" applyBorder="1" applyAlignment="1" applyProtection="1">
      <alignment horizontal="center" vertical="center" wrapText="1"/>
      <protection locked="0"/>
    </xf>
    <xf numFmtId="0" fontId="205" fillId="17" borderId="21" xfId="1" applyFont="1" applyFill="1" applyBorder="1" applyAlignment="1" applyProtection="1">
      <alignment horizontal="center" vertical="center" wrapText="1"/>
      <protection locked="0"/>
    </xf>
    <xf numFmtId="0" fontId="206" fillId="0" borderId="97" xfId="1" applyFont="1" applyBorder="1" applyAlignment="1" applyProtection="1">
      <alignment vertical="center"/>
      <protection locked="0"/>
    </xf>
    <xf numFmtId="3" fontId="206" fillId="0" borderId="98" xfId="1" applyNumberFormat="1" applyFont="1" applyBorder="1" applyAlignment="1">
      <alignment horizontal="right" indent="1"/>
    </xf>
    <xf numFmtId="3" fontId="20" fillId="0" borderId="97" xfId="1" applyNumberFormat="1" applyFont="1" applyBorder="1" applyAlignment="1">
      <alignment horizontal="right" indent="1"/>
    </xf>
    <xf numFmtId="3" fontId="20" fillId="0" borderId="98" xfId="1" applyNumberFormat="1" applyFont="1" applyBorder="1" applyAlignment="1">
      <alignment horizontal="right" indent="1"/>
    </xf>
    <xf numFmtId="0" fontId="33" fillId="6" borderId="92" xfId="1" applyFont="1" applyFill="1" applyBorder="1" applyAlignment="1" applyProtection="1">
      <alignment vertical="center"/>
      <protection locked="0"/>
    </xf>
    <xf numFmtId="3" fontId="33" fillId="6" borderId="99" xfId="1" applyNumberFormat="1" applyFont="1" applyFill="1" applyBorder="1" applyAlignment="1" applyProtection="1">
      <alignment horizontal="right" vertical="center" indent="1"/>
      <protection locked="0"/>
    </xf>
    <xf numFmtId="3" fontId="33" fillId="6" borderId="92" xfId="1" applyNumberFormat="1" applyFont="1" applyFill="1" applyBorder="1" applyAlignment="1" applyProtection="1">
      <alignment horizontal="right" vertical="center" indent="1"/>
      <protection locked="0"/>
    </xf>
    <xf numFmtId="0" fontId="207" fillId="0" borderId="0" xfId="1" applyFont="1" applyAlignment="1" applyProtection="1">
      <alignment vertical="center"/>
      <protection locked="0"/>
    </xf>
    <xf numFmtId="3" fontId="189" fillId="0" borderId="0" xfId="13" applyNumberFormat="1" applyFont="1"/>
    <xf numFmtId="3" fontId="189" fillId="0" borderId="21" xfId="13" applyNumberFormat="1" applyFont="1" applyBorder="1"/>
    <xf numFmtId="10" fontId="12" fillId="6" borderId="0" xfId="5" applyNumberFormat="1" applyFont="1" applyFill="1" applyBorder="1"/>
    <xf numFmtId="10" fontId="50" fillId="6" borderId="19" xfId="1" applyNumberFormat="1" applyFont="1" applyFill="1" applyBorder="1"/>
    <xf numFmtId="10" fontId="12" fillId="6" borderId="20" xfId="1" applyNumberFormat="1" applyFill="1" applyBorder="1"/>
    <xf numFmtId="10" fontId="51" fillId="4" borderId="7" xfId="5" applyNumberFormat="1" applyFont="1" applyFill="1" applyBorder="1"/>
    <xf numFmtId="165" fontId="51" fillId="4" borderId="7" xfId="1" applyNumberFormat="1" applyFont="1" applyFill="1" applyBorder="1"/>
    <xf numFmtId="0" fontId="161" fillId="2" borderId="0" xfId="1" applyFont="1" applyFill="1" applyAlignment="1">
      <alignment horizontal="right"/>
    </xf>
    <xf numFmtId="0" fontId="208" fillId="2" borderId="0" xfId="1" applyFont="1" applyFill="1"/>
    <xf numFmtId="0" fontId="194" fillId="2" borderId="0" xfId="1" applyFont="1" applyFill="1"/>
    <xf numFmtId="10" fontId="111" fillId="2" borderId="0" xfId="5" applyNumberFormat="1" applyFont="1" applyFill="1" applyBorder="1"/>
    <xf numFmtId="0" fontId="111" fillId="2" borderId="0" xfId="1" applyFont="1" applyFill="1"/>
    <xf numFmtId="10" fontId="111" fillId="2" borderId="19" xfId="1" applyNumberFormat="1" applyFont="1" applyFill="1" applyBorder="1"/>
    <xf numFmtId="10" fontId="111" fillId="2" borderId="20" xfId="1" applyNumberFormat="1" applyFont="1" applyFill="1" applyBorder="1"/>
    <xf numFmtId="0" fontId="209" fillId="2" borderId="0" xfId="1" applyFont="1" applyFill="1"/>
    <xf numFmtId="0" fontId="210" fillId="2" borderId="0" xfId="1" applyFont="1" applyFill="1"/>
    <xf numFmtId="165" fontId="194" fillId="2" borderId="0" xfId="1" applyNumberFormat="1" applyFont="1" applyFill="1"/>
    <xf numFmtId="0" fontId="22" fillId="10" borderId="51" xfId="1" applyFont="1" applyFill="1" applyBorder="1" applyAlignment="1" applyProtection="1">
      <alignment horizontal="left"/>
      <protection locked="0"/>
    </xf>
    <xf numFmtId="0" fontId="11" fillId="10" borderId="49" xfId="1" applyFont="1" applyFill="1" applyBorder="1" applyAlignment="1" applyProtection="1">
      <alignment horizontal="left"/>
      <protection locked="0"/>
    </xf>
    <xf numFmtId="0" fontId="11" fillId="10" borderId="50" xfId="1" applyFont="1" applyFill="1" applyBorder="1" applyAlignment="1" applyProtection="1">
      <alignment horizontal="left"/>
      <protection locked="0"/>
    </xf>
    <xf numFmtId="0" fontId="22" fillId="10" borderId="51" xfId="1" applyFont="1" applyFill="1" applyBorder="1" applyAlignment="1" applyProtection="1">
      <alignment horizontal="left" vertical="center"/>
      <protection locked="0"/>
    </xf>
    <xf numFmtId="0" fontId="11" fillId="10" borderId="49" xfId="1" applyFont="1" applyFill="1" applyBorder="1" applyAlignment="1" applyProtection="1">
      <alignment horizontal="left" wrapText="1"/>
      <protection locked="0"/>
    </xf>
    <xf numFmtId="0" fontId="22" fillId="10" borderId="51" xfId="1" applyFont="1" applyFill="1" applyBorder="1" applyAlignment="1" applyProtection="1">
      <alignment horizontal="left" wrapText="1"/>
      <protection locked="0"/>
    </xf>
    <xf numFmtId="0" fontId="20" fillId="10" borderId="58" xfId="1" applyFont="1" applyFill="1" applyBorder="1" applyAlignment="1" applyProtection="1">
      <alignment horizontal="left"/>
      <protection locked="0"/>
    </xf>
    <xf numFmtId="0" fontId="20" fillId="10" borderId="59" xfId="1" applyFont="1" applyFill="1" applyBorder="1" applyAlignment="1" applyProtection="1">
      <alignment horizontal="left"/>
      <protection locked="0"/>
    </xf>
    <xf numFmtId="0" fontId="20" fillId="10" borderId="60" xfId="1" applyFont="1" applyFill="1" applyBorder="1" applyAlignment="1" applyProtection="1">
      <alignment horizontal="left"/>
      <protection locked="0"/>
    </xf>
    <xf numFmtId="0" fontId="20" fillId="10" borderId="57" xfId="1" applyFont="1" applyFill="1" applyBorder="1" applyAlignment="1" applyProtection="1">
      <alignment horizontal="left"/>
      <protection locked="0"/>
    </xf>
    <xf numFmtId="0" fontId="11" fillId="2" borderId="55" xfId="1" applyFont="1" applyFill="1" applyBorder="1" applyAlignment="1">
      <alignment vertical="center" wrapText="1"/>
    </xf>
    <xf numFmtId="0" fontId="20" fillId="10" borderId="49" xfId="1" applyFont="1" applyFill="1" applyBorder="1" applyAlignment="1" applyProtection="1">
      <alignment horizontal="left" vertical="center"/>
      <protection locked="0"/>
    </xf>
    <xf numFmtId="0" fontId="20" fillId="10" borderId="49" xfId="1" applyFont="1" applyFill="1" applyBorder="1" applyAlignment="1" applyProtection="1">
      <alignment horizontal="left"/>
      <protection locked="0"/>
    </xf>
    <xf numFmtId="0" fontId="20" fillId="10" borderId="49" xfId="1" applyFont="1" applyFill="1" applyBorder="1" applyAlignment="1" applyProtection="1">
      <alignment horizontal="left" wrapText="1"/>
      <protection locked="0"/>
    </xf>
    <xf numFmtId="0" fontId="20" fillId="10" borderId="50" xfId="1" applyFont="1" applyFill="1" applyBorder="1" applyAlignment="1" applyProtection="1">
      <alignment horizontal="center" wrapText="1"/>
      <protection locked="0"/>
    </xf>
    <xf numFmtId="0" fontId="20" fillId="10" borderId="56" xfId="1" applyFont="1" applyFill="1" applyBorder="1" applyAlignment="1" applyProtection="1">
      <alignment horizontal="left"/>
      <protection locked="0"/>
    </xf>
    <xf numFmtId="0" fontId="20" fillId="10" borderId="54" xfId="1" applyFont="1" applyFill="1" applyBorder="1" applyAlignment="1" applyProtection="1">
      <alignment horizontal="left" wrapText="1"/>
      <protection locked="0"/>
    </xf>
    <xf numFmtId="0" fontId="20" fillId="10" borderId="54" xfId="1" applyFont="1" applyFill="1" applyBorder="1" applyAlignment="1" applyProtection="1">
      <alignment horizontal="left"/>
      <protection locked="0"/>
    </xf>
    <xf numFmtId="0" fontId="11" fillId="10" borderId="58" xfId="1" applyFont="1" applyFill="1" applyBorder="1" applyAlignment="1" applyProtection="1">
      <alignment horizontal="left"/>
      <protection locked="0"/>
    </xf>
    <xf numFmtId="0" fontId="196" fillId="13" borderId="0" xfId="0" applyFont="1" applyFill="1"/>
    <xf numFmtId="3" fontId="42" fillId="13" borderId="27" xfId="0" applyNumberFormat="1" applyFont="1" applyFill="1" applyBorder="1"/>
    <xf numFmtId="0" fontId="42" fillId="13" borderId="0" xfId="0" applyFont="1" applyFill="1"/>
    <xf numFmtId="3" fontId="196" fillId="13" borderId="0" xfId="0" applyNumberFormat="1" applyFont="1" applyFill="1"/>
    <xf numFmtId="3" fontId="42" fillId="13" borderId="27" xfId="0" applyNumberFormat="1" applyFont="1" applyFill="1" applyBorder="1" applyAlignment="1">
      <alignment wrapText="1"/>
    </xf>
    <xf numFmtId="0" fontId="12" fillId="13" borderId="0" xfId="0" applyFont="1" applyFill="1"/>
    <xf numFmtId="3" fontId="42" fillId="13" borderId="0" xfId="0" applyNumberFormat="1" applyFont="1" applyFill="1"/>
    <xf numFmtId="3" fontId="12" fillId="13" borderId="100" xfId="0" applyNumberFormat="1" applyFont="1" applyFill="1" applyBorder="1"/>
    <xf numFmtId="3" fontId="53" fillId="2" borderId="0" xfId="1" applyNumberFormat="1" applyFont="1" applyFill="1"/>
    <xf numFmtId="0" fontId="211" fillId="2" borderId="0" xfId="19" applyFont="1" applyFill="1"/>
    <xf numFmtId="0" fontId="156" fillId="2" borderId="0" xfId="1" applyFont="1" applyFill="1" applyAlignment="1">
      <alignment horizontal="left"/>
    </xf>
    <xf numFmtId="0" fontId="212" fillId="2" borderId="0" xfId="19" applyFont="1" applyFill="1"/>
    <xf numFmtId="0" fontId="143" fillId="2" borderId="0" xfId="1" applyFont="1" applyFill="1" applyAlignment="1">
      <alignment horizontal="left"/>
    </xf>
    <xf numFmtId="0" fontId="13" fillId="5" borderId="6" xfId="20" quotePrefix="1" applyFont="1" applyFill="1" applyBorder="1" applyAlignment="1">
      <alignment horizontal="center"/>
    </xf>
    <xf numFmtId="49" fontId="147" fillId="5" borderId="7" xfId="1" applyNumberFormat="1" applyFont="1" applyFill="1" applyBorder="1" applyAlignment="1">
      <alignment horizontal="center"/>
    </xf>
    <xf numFmtId="49" fontId="100" fillId="2" borderId="41" xfId="1" applyNumberFormat="1" applyFont="1" applyFill="1" applyBorder="1" applyAlignment="1">
      <alignment horizontal="center"/>
    </xf>
    <xf numFmtId="0" fontId="95" fillId="2" borderId="0" xfId="1" applyFont="1" applyFill="1" applyAlignment="1">
      <alignment horizontal="left"/>
    </xf>
    <xf numFmtId="0" fontId="112" fillId="2" borderId="0" xfId="19" applyFont="1" applyFill="1"/>
    <xf numFmtId="0" fontId="17" fillId="2" borderId="41" xfId="1" applyFont="1" applyFill="1" applyBorder="1"/>
    <xf numFmtId="20" fontId="119" fillId="2" borderId="16" xfId="1" applyNumberFormat="1" applyFont="1" applyFill="1" applyBorder="1" applyAlignment="1">
      <alignment horizontal="right"/>
    </xf>
    <xf numFmtId="49" fontId="28" fillId="2" borderId="41" xfId="1" applyNumberFormat="1" applyFont="1" applyFill="1" applyBorder="1" applyAlignment="1">
      <alignment horizontal="center"/>
    </xf>
    <xf numFmtId="49" fontId="28" fillId="2" borderId="7" xfId="1" applyNumberFormat="1" applyFont="1" applyFill="1" applyBorder="1" applyAlignment="1">
      <alignment horizontal="center"/>
    </xf>
    <xf numFmtId="49" fontId="56" fillId="2" borderId="81" xfId="1" applyNumberFormat="1" applyFont="1" applyFill="1" applyBorder="1" applyAlignment="1">
      <alignment horizontal="center"/>
    </xf>
    <xf numFmtId="49" fontId="28" fillId="2" borderId="16" xfId="1" applyNumberFormat="1" applyFont="1" applyFill="1" applyBorder="1" applyAlignment="1">
      <alignment horizontal="center"/>
    </xf>
    <xf numFmtId="0" fontId="213" fillId="2" borderId="0" xfId="19" applyFont="1" applyFill="1"/>
    <xf numFmtId="0" fontId="25" fillId="2" borderId="0" xfId="0" applyFont="1" applyFill="1" applyAlignment="1">
      <alignment horizontal="center" vertical="center" wrapText="1"/>
    </xf>
    <xf numFmtId="0" fontId="25" fillId="2" borderId="87" xfId="0" applyFont="1" applyFill="1" applyBorder="1" applyAlignment="1">
      <alignment horizontal="center" vertical="center" wrapText="1"/>
    </xf>
    <xf numFmtId="0" fontId="214" fillId="2" borderId="0" xfId="1" applyFont="1" applyFill="1" applyAlignment="1">
      <alignment horizontal="left"/>
    </xf>
    <xf numFmtId="16" fontId="13" fillId="12" borderId="7" xfId="20" quotePrefix="1" applyNumberFormat="1" applyFont="1" applyFill="1" applyBorder="1" applyAlignment="1">
      <alignment horizontal="center"/>
    </xf>
    <xf numFmtId="49" fontId="12" fillId="12" borderId="7" xfId="1" quotePrefix="1" applyNumberFormat="1" applyFill="1" applyBorder="1" applyAlignment="1">
      <alignment horizontal="center"/>
    </xf>
    <xf numFmtId="49" fontId="78" fillId="12" borderId="6" xfId="1" quotePrefix="1" applyNumberFormat="1" applyFont="1" applyFill="1" applyBorder="1" applyAlignment="1">
      <alignment horizontal="center"/>
    </xf>
    <xf numFmtId="0" fontId="13" fillId="18" borderId="0" xfId="1" applyFont="1" applyFill="1"/>
    <xf numFmtId="0" fontId="98" fillId="18" borderId="0" xfId="19" applyFont="1" applyFill="1"/>
    <xf numFmtId="49" fontId="73" fillId="12" borderId="7" xfId="1" quotePrefix="1" applyNumberFormat="1" applyFont="1" applyFill="1" applyBorder="1" applyAlignment="1">
      <alignment horizontal="center"/>
    </xf>
    <xf numFmtId="14" fontId="42" fillId="2" borderId="81" xfId="1" quotePrefix="1" applyNumberFormat="1" applyFont="1" applyFill="1" applyBorder="1" applyAlignment="1">
      <alignment horizontal="center"/>
    </xf>
    <xf numFmtId="14" fontId="42" fillId="12" borderId="81" xfId="1" quotePrefix="1" applyNumberFormat="1" applyFont="1" applyFill="1" applyBorder="1" applyAlignment="1">
      <alignment horizontal="center"/>
    </xf>
    <xf numFmtId="49" fontId="12" fillId="12" borderId="7" xfId="1" applyNumberFormat="1" applyFill="1" applyBorder="1" applyAlignment="1">
      <alignment horizontal="center" wrapText="1"/>
    </xf>
    <xf numFmtId="49" fontId="73" fillId="12" borderId="81" xfId="1" quotePrefix="1" applyNumberFormat="1" applyFont="1" applyFill="1" applyBorder="1" applyAlignment="1">
      <alignment horizontal="center"/>
    </xf>
    <xf numFmtId="49" fontId="42" fillId="2" borderId="81" xfId="1" applyNumberFormat="1" applyFont="1" applyFill="1" applyBorder="1" applyAlignment="1">
      <alignment horizontal="center"/>
    </xf>
    <xf numFmtId="0" fontId="20" fillId="12" borderId="7" xfId="1" applyFont="1" applyFill="1" applyBorder="1"/>
    <xf numFmtId="0" fontId="139" fillId="2" borderId="0" xfId="1" applyFont="1" applyFill="1" applyAlignment="1">
      <alignment horizontal="left"/>
    </xf>
    <xf numFmtId="0" fontId="72" fillId="2" borderId="0" xfId="6" applyFont="1" applyFill="1" applyAlignment="1">
      <alignment horizontal="left" vertical="center"/>
    </xf>
    <xf numFmtId="165" fontId="216" fillId="2" borderId="0" xfId="5" applyNumberFormat="1" applyFont="1" applyFill="1" applyBorder="1" applyAlignment="1">
      <alignment horizontal="center"/>
    </xf>
    <xf numFmtId="0" fontId="78" fillId="2" borderId="0" xfId="1" applyFont="1" applyFill="1"/>
    <xf numFmtId="165" fontId="73" fillId="2" borderId="0" xfId="5" applyNumberFormat="1" applyFont="1" applyFill="1" applyBorder="1" applyAlignment="1">
      <alignment horizontal="center"/>
    </xf>
    <xf numFmtId="3" fontId="75" fillId="2" borderId="25" xfId="7" applyNumberFormat="1" applyFont="1" applyFill="1" applyBorder="1" applyAlignment="1">
      <alignment horizontal="right"/>
    </xf>
    <xf numFmtId="165" fontId="73" fillId="2" borderId="23" xfId="5" applyNumberFormat="1" applyFont="1" applyFill="1" applyBorder="1" applyAlignment="1">
      <alignment horizontal="center"/>
    </xf>
    <xf numFmtId="165" fontId="73" fillId="2" borderId="0" xfId="31" applyNumberFormat="1" applyFont="1" applyFill="1"/>
    <xf numFmtId="165" fontId="73" fillId="2" borderId="23" xfId="31" applyNumberFormat="1" applyFont="1" applyFill="1" applyBorder="1" applyAlignment="1"/>
    <xf numFmtId="9" fontId="199" fillId="2" borderId="24" xfId="5" applyFont="1" applyFill="1" applyBorder="1"/>
    <xf numFmtId="9" fontId="199" fillId="2" borderId="0" xfId="5" applyFont="1" applyFill="1" applyBorder="1"/>
    <xf numFmtId="0" fontId="22" fillId="2" borderId="0" xfId="13" applyFont="1" applyFill="1" applyAlignment="1">
      <alignment vertical="center"/>
    </xf>
    <xf numFmtId="3" fontId="11" fillId="2" borderId="87" xfId="0" applyNumberFormat="1" applyFont="1" applyFill="1" applyBorder="1"/>
    <xf numFmtId="3" fontId="11" fillId="2" borderId="0" xfId="0" applyNumberFormat="1" applyFont="1" applyFill="1"/>
    <xf numFmtId="9" fontId="181" fillId="2" borderId="24" xfId="5" applyFont="1" applyFill="1" applyBorder="1"/>
    <xf numFmtId="9" fontId="181" fillId="2" borderId="0" xfId="5" applyFont="1" applyFill="1" applyBorder="1"/>
    <xf numFmtId="0" fontId="11" fillId="2" borderId="0" xfId="13" applyFont="1" applyFill="1" applyAlignment="1">
      <alignment vertical="center"/>
    </xf>
    <xf numFmtId="3" fontId="22" fillId="2" borderId="0" xfId="0" applyNumberFormat="1" applyFont="1" applyFill="1"/>
    <xf numFmtId="3" fontId="22" fillId="2" borderId="87" xfId="0" applyNumberFormat="1" applyFont="1" applyFill="1" applyBorder="1"/>
    <xf numFmtId="3" fontId="25" fillId="4" borderId="21" xfId="13" applyNumberFormat="1" applyFont="1" applyFill="1" applyBorder="1" applyAlignment="1">
      <alignment vertical="center"/>
    </xf>
    <xf numFmtId="3" fontId="25" fillId="4" borderId="95" xfId="13" applyNumberFormat="1" applyFont="1" applyFill="1" applyBorder="1" applyAlignment="1">
      <alignment vertical="center"/>
    </xf>
    <xf numFmtId="9" fontId="31" fillId="4" borderId="96" xfId="5" applyFont="1" applyFill="1" applyBorder="1" applyAlignment="1">
      <alignment vertical="center"/>
    </xf>
    <xf numFmtId="9" fontId="31" fillId="4" borderId="27" xfId="5" applyFont="1" applyFill="1" applyBorder="1" applyAlignment="1">
      <alignment vertical="center"/>
    </xf>
    <xf numFmtId="0" fontId="12" fillId="0" borderId="0" xfId="0" applyFont="1"/>
    <xf numFmtId="0" fontId="217" fillId="0" borderId="0" xfId="13" applyFont="1" applyAlignment="1">
      <alignment horizontal="right"/>
    </xf>
    <xf numFmtId="10" fontId="31" fillId="4" borderId="0" xfId="13" applyNumberFormat="1" applyFont="1" applyFill="1" applyAlignment="1">
      <alignment horizontal="right"/>
    </xf>
    <xf numFmtId="10" fontId="31" fillId="4" borderId="0" xfId="13" applyNumberFormat="1" applyFont="1" applyFill="1"/>
    <xf numFmtId="168" fontId="16" fillId="4" borderId="0" xfId="26" applyNumberFormat="1" applyFont="1" applyFill="1"/>
    <xf numFmtId="10" fontId="16" fillId="4" borderId="0" xfId="13" applyNumberFormat="1" applyFont="1" applyFill="1" applyAlignment="1">
      <alignment horizontal="right"/>
    </xf>
    <xf numFmtId="10" fontId="16" fillId="4" borderId="0" xfId="13" applyNumberFormat="1" applyFont="1" applyFill="1" applyAlignment="1">
      <alignment horizontal="left"/>
    </xf>
    <xf numFmtId="0" fontId="31" fillId="2" borderId="0" xfId="13" applyFont="1" applyFill="1"/>
    <xf numFmtId="168" fontId="16" fillId="2" borderId="0" xfId="26" applyNumberFormat="1" applyFont="1" applyFill="1"/>
    <xf numFmtId="0" fontId="25" fillId="4" borderId="15" xfId="13" applyFont="1" applyFill="1" applyBorder="1" applyAlignment="1">
      <alignment wrapText="1"/>
    </xf>
    <xf numFmtId="0" fontId="31" fillId="4" borderId="63" xfId="13" applyFont="1" applyFill="1" applyBorder="1"/>
    <xf numFmtId="168" fontId="16" fillId="4" borderId="13" xfId="26" applyNumberFormat="1" applyFont="1" applyFill="1" applyBorder="1" applyAlignment="1">
      <alignment horizontal="center" wrapText="1"/>
    </xf>
    <xf numFmtId="0" fontId="25" fillId="4" borderId="63" xfId="13" applyFont="1" applyFill="1" applyBorder="1" applyAlignment="1">
      <alignment horizontal="center" wrapText="1"/>
    </xf>
    <xf numFmtId="0" fontId="25" fillId="4" borderId="0" xfId="13" applyFont="1" applyFill="1" applyAlignment="1">
      <alignment horizontal="center" wrapText="1"/>
    </xf>
    <xf numFmtId="0" fontId="25" fillId="4" borderId="13" xfId="13" applyFont="1" applyFill="1" applyBorder="1" applyAlignment="1">
      <alignment horizontal="center" wrapText="1"/>
    </xf>
    <xf numFmtId="0" fontId="184" fillId="4" borderId="63" xfId="13" applyFont="1" applyFill="1" applyBorder="1" applyAlignment="1">
      <alignment horizontal="center" wrapText="1"/>
    </xf>
    <xf numFmtId="0" fontId="184" fillId="4" borderId="0" xfId="13" applyFont="1" applyFill="1" applyAlignment="1">
      <alignment horizontal="center" wrapText="1"/>
    </xf>
    <xf numFmtId="0" fontId="184" fillId="4" borderId="13" xfId="13" applyFont="1" applyFill="1" applyBorder="1" applyAlignment="1">
      <alignment horizontal="center" wrapText="1"/>
    </xf>
    <xf numFmtId="0" fontId="31" fillId="4" borderId="15" xfId="13" applyFont="1" applyFill="1" applyBorder="1" applyAlignment="1">
      <alignment wrapText="1"/>
    </xf>
    <xf numFmtId="0" fontId="25" fillId="19" borderId="16" xfId="13" applyFont="1" applyFill="1" applyBorder="1"/>
    <xf numFmtId="49" fontId="31" fillId="19" borderId="83" xfId="13" applyNumberFormat="1" applyFont="1" applyFill="1" applyBorder="1"/>
    <xf numFmtId="168" fontId="16" fillId="19" borderId="42" xfId="26" applyNumberFormat="1" applyFont="1" applyFill="1" applyBorder="1"/>
    <xf numFmtId="3" fontId="25" fillId="19" borderId="83" xfId="13" applyNumberFormat="1" applyFont="1" applyFill="1" applyBorder="1"/>
    <xf numFmtId="3" fontId="25" fillId="19" borderId="42" xfId="13" applyNumberFormat="1" applyFont="1" applyFill="1" applyBorder="1"/>
    <xf numFmtId="0" fontId="16" fillId="19" borderId="16" xfId="13" applyFont="1" applyFill="1" applyBorder="1"/>
    <xf numFmtId="0" fontId="25" fillId="0" borderId="12" xfId="13" applyFont="1" applyBorder="1"/>
    <xf numFmtId="168" fontId="16" fillId="0" borderId="43" xfId="26" applyNumberFormat="1" applyFont="1" applyBorder="1"/>
    <xf numFmtId="3" fontId="25" fillId="0" borderId="43" xfId="13" applyNumberFormat="1" applyFont="1" applyBorder="1"/>
    <xf numFmtId="0" fontId="16" fillId="0" borderId="12" xfId="13" applyFont="1" applyBorder="1"/>
    <xf numFmtId="0" fontId="25" fillId="19" borderId="12" xfId="13" applyFont="1" applyFill="1" applyBorder="1"/>
    <xf numFmtId="49" fontId="31" fillId="19" borderId="0" xfId="13" applyNumberFormat="1" applyFont="1" applyFill="1"/>
    <xf numFmtId="168" fontId="16" fillId="19" borderId="43" xfId="26" applyNumberFormat="1" applyFont="1" applyFill="1" applyBorder="1"/>
    <xf numFmtId="3" fontId="25" fillId="19" borderId="0" xfId="13" applyNumberFormat="1" applyFont="1" applyFill="1"/>
    <xf numFmtId="3" fontId="64" fillId="19" borderId="0" xfId="13" applyNumberFormat="1" applyFont="1" applyFill="1"/>
    <xf numFmtId="3" fontId="25" fillId="19" borderId="43" xfId="13" applyNumberFormat="1" applyFont="1" applyFill="1" applyBorder="1"/>
    <xf numFmtId="0" fontId="16" fillId="19" borderId="12" xfId="13" applyFont="1" applyFill="1" applyBorder="1" applyAlignment="1">
      <alignment wrapText="1"/>
    </xf>
    <xf numFmtId="9" fontId="189" fillId="0" borderId="12" xfId="5" applyFont="1" applyBorder="1" applyAlignment="1">
      <alignment wrapText="1"/>
    </xf>
    <xf numFmtId="3" fontId="64" fillId="0" borderId="0" xfId="13" applyNumberFormat="1" applyFont="1"/>
    <xf numFmtId="3" fontId="16" fillId="0" borderId="43" xfId="13" applyNumberFormat="1" applyFont="1" applyBorder="1"/>
    <xf numFmtId="49" fontId="218" fillId="0" borderId="11" xfId="5" applyNumberFormat="1" applyFont="1" applyBorder="1" applyAlignment="1">
      <alignment wrapText="1"/>
    </xf>
    <xf numFmtId="168" fontId="189" fillId="0" borderId="43" xfId="26" applyNumberFormat="1" applyFont="1" applyBorder="1" applyAlignment="1">
      <alignment wrapText="1"/>
    </xf>
    <xf numFmtId="0" fontId="16" fillId="19" borderId="43" xfId="13" applyFont="1" applyFill="1" applyBorder="1" applyAlignment="1">
      <alignment wrapText="1"/>
    </xf>
    <xf numFmtId="49" fontId="218" fillId="0" borderId="0" xfId="5" applyNumberFormat="1" applyFont="1" applyBorder="1" applyAlignment="1">
      <alignment wrapText="1"/>
    </xf>
    <xf numFmtId="3" fontId="189" fillId="0" borderId="43" xfId="13" applyNumberFormat="1" applyFont="1" applyBorder="1"/>
    <xf numFmtId="0" fontId="190" fillId="0" borderId="43" xfId="25" applyFont="1" applyBorder="1"/>
    <xf numFmtId="9" fontId="189" fillId="0" borderId="6" xfId="5" applyFont="1" applyBorder="1" applyAlignment="1">
      <alignment wrapText="1"/>
    </xf>
    <xf numFmtId="49" fontId="218" fillId="0" borderId="21" xfId="5" applyNumberFormat="1" applyFont="1" applyBorder="1" applyAlignment="1">
      <alignment wrapText="1"/>
    </xf>
    <xf numFmtId="168" fontId="189" fillId="0" borderId="18" xfId="26" applyNumberFormat="1" applyFont="1" applyBorder="1" applyAlignment="1">
      <alignment wrapText="1"/>
    </xf>
    <xf numFmtId="3" fontId="189" fillId="0" borderId="18" xfId="13" applyNumberFormat="1" applyFont="1" applyBorder="1"/>
    <xf numFmtId="3" fontId="16" fillId="0" borderId="6" xfId="13" applyNumberFormat="1" applyFont="1" applyBorder="1"/>
    <xf numFmtId="0" fontId="65" fillId="20" borderId="14" xfId="13" applyFont="1" applyFill="1" applyBorder="1"/>
    <xf numFmtId="0" fontId="31" fillId="20" borderId="61" xfId="13" applyFont="1" applyFill="1" applyBorder="1"/>
    <xf numFmtId="168" fontId="16" fillId="20" borderId="4" xfId="26" applyNumberFormat="1" applyFont="1" applyFill="1" applyBorder="1"/>
    <xf numFmtId="0" fontId="16" fillId="20" borderId="14" xfId="13" applyFont="1" applyFill="1" applyBorder="1"/>
    <xf numFmtId="0" fontId="25" fillId="20" borderId="77" xfId="13" applyFont="1" applyFill="1" applyBorder="1" applyAlignment="1">
      <alignment wrapText="1"/>
    </xf>
    <xf numFmtId="0" fontId="31" fillId="20" borderId="64" xfId="13" applyFont="1" applyFill="1" applyBorder="1" applyAlignment="1">
      <alignment wrapText="1"/>
    </xf>
    <xf numFmtId="168" fontId="16" fillId="20" borderId="65" xfId="26" applyNumberFormat="1" applyFont="1" applyFill="1" applyBorder="1" applyAlignment="1">
      <alignment horizontal="center" wrapText="1"/>
    </xf>
    <xf numFmtId="0" fontId="25" fillId="20" borderId="64" xfId="13" applyFont="1" applyFill="1" applyBorder="1" applyAlignment="1">
      <alignment horizontal="center" wrapText="1"/>
    </xf>
    <xf numFmtId="0" fontId="25" fillId="20" borderId="45" xfId="13" applyFont="1" applyFill="1" applyBorder="1" applyAlignment="1">
      <alignment horizontal="center" wrapText="1"/>
    </xf>
    <xf numFmtId="0" fontId="25" fillId="20" borderId="65" xfId="13" applyFont="1" applyFill="1" applyBorder="1" applyAlignment="1">
      <alignment horizontal="center" wrapText="1"/>
    </xf>
    <xf numFmtId="0" fontId="31" fillId="20" borderId="77" xfId="13" applyFont="1" applyFill="1" applyBorder="1" applyAlignment="1">
      <alignment wrapText="1"/>
    </xf>
    <xf numFmtId="9" fontId="22" fillId="16" borderId="43" xfId="5" applyFont="1" applyFill="1" applyBorder="1" applyAlignment="1">
      <alignment wrapText="1"/>
    </xf>
    <xf numFmtId="49" fontId="182" fillId="16" borderId="0" xfId="5" applyNumberFormat="1" applyFont="1" applyFill="1" applyBorder="1" applyAlignment="1">
      <alignment wrapText="1"/>
    </xf>
    <xf numFmtId="168" fontId="181" fillId="16" borderId="43" xfId="26" applyNumberFormat="1" applyFont="1" applyFill="1" applyBorder="1" applyAlignment="1">
      <alignment wrapText="1"/>
    </xf>
    <xf numFmtId="3" fontId="22" fillId="16" borderId="43" xfId="13" applyNumberFormat="1" applyFont="1" applyFill="1" applyBorder="1"/>
    <xf numFmtId="3" fontId="184" fillId="16" borderId="0" xfId="13" applyNumberFormat="1" applyFont="1" applyFill="1"/>
    <xf numFmtId="3" fontId="184" fillId="16" borderId="43" xfId="13" applyNumberFormat="1" applyFont="1" applyFill="1" applyBorder="1"/>
    <xf numFmtId="0" fontId="181" fillId="16" borderId="43" xfId="13" applyFont="1" applyFill="1" applyBorder="1" applyAlignment="1">
      <alignment wrapText="1"/>
    </xf>
    <xf numFmtId="0" fontId="19" fillId="2" borderId="0" xfId="13" applyFont="1" applyFill="1"/>
    <xf numFmtId="3" fontId="219" fillId="0" borderId="0" xfId="13" applyNumberFormat="1" applyFont="1"/>
    <xf numFmtId="168" fontId="179" fillId="16" borderId="43" xfId="26" applyNumberFormat="1" applyFont="1" applyFill="1" applyBorder="1" applyAlignment="1">
      <alignment wrapText="1"/>
    </xf>
    <xf numFmtId="3" fontId="179" fillId="16" borderId="43" xfId="13" applyNumberFormat="1" applyFont="1" applyFill="1" applyBorder="1"/>
    <xf numFmtId="49" fontId="182" fillId="16" borderId="0" xfId="13" applyNumberFormat="1" applyFont="1" applyFill="1"/>
    <xf numFmtId="168" fontId="179" fillId="16" borderId="43" xfId="26" applyNumberFormat="1" applyFont="1" applyFill="1" applyBorder="1"/>
    <xf numFmtId="3" fontId="22" fillId="16" borderId="0" xfId="13" applyNumberFormat="1" applyFont="1" applyFill="1"/>
    <xf numFmtId="3" fontId="11" fillId="16" borderId="0" xfId="13" applyNumberFormat="1" applyFont="1" applyFill="1" applyAlignment="1">
      <alignment horizontal="left"/>
    </xf>
    <xf numFmtId="3" fontId="105" fillId="16" borderId="0" xfId="13" applyNumberFormat="1" applyFont="1" applyFill="1" applyAlignment="1">
      <alignment horizontal="left"/>
    </xf>
    <xf numFmtId="0" fontId="181" fillId="16" borderId="43" xfId="13" applyFont="1" applyFill="1" applyBorder="1"/>
    <xf numFmtId="3" fontId="220" fillId="0" borderId="0" xfId="13" applyNumberFormat="1" applyFont="1"/>
    <xf numFmtId="0" fontId="22" fillId="16" borderId="43" xfId="13" applyFont="1" applyFill="1" applyBorder="1" applyAlignment="1">
      <alignment wrapText="1"/>
    </xf>
    <xf numFmtId="49" fontId="180" fillId="16" borderId="0" xfId="5" applyNumberFormat="1" applyFont="1" applyFill="1" applyBorder="1" applyAlignment="1"/>
    <xf numFmtId="3" fontId="179" fillId="16" borderId="0" xfId="13" applyNumberFormat="1" applyFont="1" applyFill="1"/>
    <xf numFmtId="3" fontId="181" fillId="16" borderId="0" xfId="13" applyNumberFormat="1" applyFont="1" applyFill="1"/>
    <xf numFmtId="3" fontId="193" fillId="16" borderId="0" xfId="13" applyNumberFormat="1" applyFont="1" applyFill="1"/>
    <xf numFmtId="9" fontId="179" fillId="0" borderId="6" xfId="5" applyFont="1" applyBorder="1" applyAlignment="1">
      <alignment wrapText="1"/>
    </xf>
    <xf numFmtId="3" fontId="184" fillId="19" borderId="83" xfId="13" applyNumberFormat="1" applyFont="1" applyFill="1" applyBorder="1"/>
    <xf numFmtId="3" fontId="184" fillId="19" borderId="0" xfId="13" applyNumberFormat="1" applyFont="1" applyFill="1"/>
    <xf numFmtId="3" fontId="194" fillId="19" borderId="0" xfId="13" applyNumberFormat="1" applyFont="1" applyFill="1"/>
    <xf numFmtId="0" fontId="20" fillId="0" borderId="0" xfId="0" applyFont="1" applyProtection="1">
      <protection locked="0"/>
    </xf>
    <xf numFmtId="0" fontId="108"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25" fillId="0" borderId="21" xfId="0" applyFont="1" applyBorder="1" applyAlignment="1" applyProtection="1">
      <alignment vertical="center"/>
      <protection locked="0"/>
    </xf>
    <xf numFmtId="0" fontId="25" fillId="0" borderId="21" xfId="0" applyFont="1" applyBorder="1" applyAlignment="1" applyProtection="1">
      <alignment horizontal="right" vertical="center" wrapText="1"/>
      <protection locked="0"/>
    </xf>
    <xf numFmtId="0" fontId="23" fillId="0" borderId="21" xfId="0" applyFont="1" applyBorder="1" applyAlignment="1" applyProtection="1">
      <alignment horizontal="right" vertical="center" wrapText="1"/>
      <protection locked="0"/>
    </xf>
    <xf numFmtId="0" fontId="20" fillId="0" borderId="0" xfId="0" applyFont="1" applyAlignment="1" applyProtection="1">
      <alignment vertical="center"/>
      <protection locked="0"/>
    </xf>
    <xf numFmtId="3" fontId="20" fillId="0" borderId="0" xfId="0" applyNumberFormat="1" applyFont="1" applyAlignment="1" applyProtection="1">
      <alignment horizontal="right" vertical="center"/>
      <protection locked="0"/>
    </xf>
    <xf numFmtId="165" fontId="35" fillId="0" borderId="0" xfId="0" applyNumberFormat="1" applyFont="1" applyAlignment="1" applyProtection="1">
      <alignment horizontal="right" vertical="center"/>
      <protection locked="0"/>
    </xf>
    <xf numFmtId="165" fontId="20" fillId="0" borderId="0" xfId="0" applyNumberFormat="1" applyFont="1" applyAlignment="1" applyProtection="1">
      <alignment horizontal="right" vertical="center"/>
      <protection locked="0"/>
    </xf>
    <xf numFmtId="0" fontId="25" fillId="0" borderId="83" xfId="1" applyFont="1" applyBorder="1" applyAlignment="1" applyProtection="1">
      <alignment vertical="center"/>
      <protection locked="0"/>
    </xf>
    <xf numFmtId="3" fontId="25" fillId="0" borderId="83" xfId="1" applyNumberFormat="1" applyFont="1" applyBorder="1"/>
    <xf numFmtId="3" fontId="25" fillId="0" borderId="83" xfId="0" applyNumberFormat="1" applyFont="1" applyBorder="1" applyAlignment="1" applyProtection="1">
      <alignment horizontal="right" vertical="center"/>
      <protection locked="0"/>
    </xf>
    <xf numFmtId="10" fontId="23" fillId="0" borderId="83" xfId="0" applyNumberFormat="1" applyFont="1" applyBorder="1" applyAlignment="1" applyProtection="1">
      <alignment horizontal="right" vertical="center"/>
      <protection locked="0"/>
    </xf>
    <xf numFmtId="0" fontId="25" fillId="0" borderId="97" xfId="1" applyFont="1" applyBorder="1" applyAlignment="1" applyProtection="1">
      <alignment vertical="center"/>
      <protection locked="0"/>
    </xf>
    <xf numFmtId="3" fontId="25" fillId="0" borderId="0" xfId="1" applyNumberFormat="1" applyFont="1"/>
    <xf numFmtId="3" fontId="25" fillId="0" borderId="0" xfId="0" applyNumberFormat="1" applyFont="1" applyAlignment="1" applyProtection="1">
      <alignment horizontal="right" vertical="center"/>
      <protection locked="0"/>
    </xf>
    <xf numFmtId="10" fontId="23" fillId="0" borderId="0" xfId="0" applyNumberFormat="1" applyFont="1" applyAlignment="1" applyProtection="1">
      <alignment horizontal="right" vertical="center"/>
      <protection locked="0"/>
    </xf>
    <xf numFmtId="0" fontId="33" fillId="0" borderId="92" xfId="0" applyFont="1" applyBorder="1" applyAlignment="1" applyProtection="1">
      <alignment vertical="center"/>
      <protection locked="0"/>
    </xf>
    <xf numFmtId="3" fontId="33" fillId="0" borderId="92" xfId="0" applyNumberFormat="1" applyFont="1" applyBorder="1" applyAlignment="1" applyProtection="1">
      <alignment horizontal="right" vertical="center"/>
      <protection locked="0"/>
    </xf>
    <xf numFmtId="3" fontId="25" fillId="0" borderId="92" xfId="0" applyNumberFormat="1" applyFont="1" applyBorder="1" applyAlignment="1" applyProtection="1">
      <alignment horizontal="right" vertical="center"/>
      <protection locked="0"/>
    </xf>
    <xf numFmtId="10" fontId="23" fillId="0" borderId="92" xfId="0" applyNumberFormat="1" applyFont="1" applyBorder="1" applyAlignment="1" applyProtection="1">
      <alignment horizontal="right" vertical="center"/>
      <protection locked="0"/>
    </xf>
    <xf numFmtId="0" fontId="109" fillId="0" borderId="0" xfId="0" applyFont="1" applyAlignment="1" applyProtection="1">
      <alignment vertical="center"/>
      <protection locked="0"/>
    </xf>
    <xf numFmtId="0" fontId="110" fillId="0" borderId="0" xfId="0" applyFont="1" applyAlignment="1" applyProtection="1">
      <alignment vertical="center"/>
      <protection locked="0"/>
    </xf>
    <xf numFmtId="0" fontId="32" fillId="0" borderId="0" xfId="0" applyFont="1" applyAlignment="1" applyProtection="1">
      <alignment vertical="center"/>
      <protection locked="0"/>
    </xf>
    <xf numFmtId="0" fontId="203" fillId="0" borderId="0" xfId="0" applyFont="1" applyAlignment="1" applyProtection="1">
      <alignment vertical="center"/>
      <protection locked="0"/>
    </xf>
    <xf numFmtId="0" fontId="204" fillId="0" borderId="0" xfId="0" applyFont="1" applyAlignment="1" applyProtection="1">
      <alignment vertical="center"/>
      <protection locked="0"/>
    </xf>
    <xf numFmtId="0" fontId="51" fillId="0" borderId="0" xfId="0" applyFont="1" applyProtection="1">
      <protection locked="0"/>
    </xf>
    <xf numFmtId="0" fontId="205" fillId="17" borderId="85" xfId="1" applyFont="1" applyFill="1" applyBorder="1" applyAlignment="1" applyProtection="1">
      <alignment horizontal="center" vertical="center" wrapText="1"/>
      <protection locked="0"/>
    </xf>
    <xf numFmtId="3" fontId="206" fillId="0" borderId="97" xfId="1" applyNumberFormat="1" applyFont="1" applyBorder="1" applyAlignment="1">
      <alignment horizontal="right" indent="1"/>
    </xf>
    <xf numFmtId="3" fontId="206" fillId="6" borderId="103" xfId="1" applyNumberFormat="1" applyFont="1" applyFill="1" applyBorder="1" applyAlignment="1">
      <alignment horizontal="right" indent="1"/>
    </xf>
    <xf numFmtId="0" fontId="206" fillId="0" borderId="97" xfId="1" applyFont="1" applyBorder="1" applyAlignment="1" applyProtection="1">
      <alignment horizontal="left" vertical="center" indent="1"/>
      <protection locked="0"/>
    </xf>
    <xf numFmtId="3" fontId="20" fillId="6" borderId="103" xfId="1" applyNumberFormat="1" applyFont="1" applyFill="1" applyBorder="1" applyAlignment="1">
      <alignment horizontal="right" indent="1"/>
    </xf>
    <xf numFmtId="0" fontId="20" fillId="0" borderId="101" xfId="1" applyFont="1" applyBorder="1" applyAlignment="1" applyProtection="1">
      <alignment vertical="center"/>
      <protection locked="0"/>
    </xf>
    <xf numFmtId="3" fontId="20" fillId="0" borderId="102" xfId="1" applyNumberFormat="1" applyFont="1" applyBorder="1" applyAlignment="1">
      <alignment horizontal="right" indent="1"/>
    </xf>
    <xf numFmtId="3" fontId="20" fillId="0" borderId="101" xfId="1" applyNumberFormat="1" applyFont="1" applyBorder="1" applyAlignment="1">
      <alignment horizontal="right" indent="1"/>
    </xf>
    <xf numFmtId="3" fontId="20" fillId="6" borderId="104" xfId="1" applyNumberFormat="1" applyFont="1" applyFill="1" applyBorder="1" applyAlignment="1">
      <alignment horizontal="right" indent="1"/>
    </xf>
    <xf numFmtId="3" fontId="25" fillId="0" borderId="98" xfId="1" applyNumberFormat="1" applyFont="1" applyBorder="1" applyAlignment="1">
      <alignment horizontal="right" indent="1"/>
    </xf>
    <xf numFmtId="3" fontId="25" fillId="0" borderId="97" xfId="1" applyNumberFormat="1" applyFont="1" applyBorder="1" applyAlignment="1">
      <alignment horizontal="right" indent="1"/>
    </xf>
    <xf numFmtId="3" fontId="25" fillId="6" borderId="103" xfId="1" applyNumberFormat="1" applyFont="1" applyFill="1" applyBorder="1" applyAlignment="1">
      <alignment horizontal="right" indent="1"/>
    </xf>
    <xf numFmtId="0" fontId="25" fillId="0" borderId="0" xfId="1" applyFont="1"/>
    <xf numFmtId="3" fontId="33" fillId="6" borderId="105" xfId="1" applyNumberFormat="1" applyFont="1" applyFill="1" applyBorder="1" applyAlignment="1" applyProtection="1">
      <alignment horizontal="right" vertical="center" indent="1"/>
      <protection locked="0"/>
    </xf>
    <xf numFmtId="0" fontId="20" fillId="2" borderId="0" xfId="6" applyFont="1" applyFill="1" applyAlignment="1">
      <alignment vertical="top"/>
    </xf>
    <xf numFmtId="0" fontId="54" fillId="2" borderId="0" xfId="6" applyFont="1" applyFill="1" applyAlignment="1">
      <alignment horizontal="center" vertical="center"/>
    </xf>
    <xf numFmtId="0" fontId="54" fillId="2" borderId="106" xfId="6" applyFont="1" applyFill="1" applyBorder="1" applyAlignment="1">
      <alignment horizontal="center" vertical="center"/>
    </xf>
    <xf numFmtId="0" fontId="13" fillId="2" borderId="0" xfId="6" applyFont="1" applyFill="1" applyAlignment="1">
      <alignment horizontal="right"/>
    </xf>
    <xf numFmtId="0" fontId="26" fillId="2" borderId="106" xfId="6" applyFont="1" applyFill="1" applyBorder="1" applyAlignment="1">
      <alignment horizontal="right"/>
    </xf>
    <xf numFmtId="9" fontId="54" fillId="2" borderId="0" xfId="7" applyNumberFormat="1" applyFont="1" applyFill="1" applyBorder="1"/>
    <xf numFmtId="9" fontId="51" fillId="2" borderId="106" xfId="5" applyFont="1" applyFill="1" applyBorder="1" applyAlignment="1">
      <alignment horizontal="right"/>
    </xf>
    <xf numFmtId="9" fontId="54" fillId="2" borderId="23" xfId="5" applyFont="1" applyFill="1" applyBorder="1" applyAlignment="1"/>
    <xf numFmtId="9" fontId="51" fillId="2" borderId="107" xfId="5" applyFont="1" applyFill="1" applyBorder="1" applyAlignment="1">
      <alignment horizontal="right"/>
    </xf>
    <xf numFmtId="14" fontId="42" fillId="12" borderId="7" xfId="1" quotePrefix="1" applyNumberFormat="1" applyFont="1" applyFill="1" applyBorder="1" applyAlignment="1">
      <alignment horizontal="center"/>
    </xf>
    <xf numFmtId="49" fontId="12" fillId="12" borderId="6" xfId="1" applyNumberFormat="1" applyFill="1" applyBorder="1" applyAlignment="1">
      <alignment horizontal="center"/>
    </xf>
    <xf numFmtId="0" fontId="42" fillId="12" borderId="81" xfId="1" applyFont="1" applyFill="1" applyBorder="1" applyAlignment="1">
      <alignment horizontal="center"/>
    </xf>
    <xf numFmtId="0" fontId="12" fillId="12" borderId="81" xfId="1" applyFill="1" applyBorder="1" applyAlignment="1">
      <alignment horizontal="center"/>
    </xf>
    <xf numFmtId="0" fontId="47" fillId="12" borderId="6" xfId="1" applyFont="1" applyFill="1" applyBorder="1" applyAlignment="1">
      <alignment wrapText="1"/>
    </xf>
    <xf numFmtId="49" fontId="61" fillId="12" borderId="6" xfId="1" quotePrefix="1" applyNumberFormat="1" applyFont="1" applyFill="1" applyBorder="1" applyAlignment="1">
      <alignment horizontal="center"/>
    </xf>
    <xf numFmtId="49" fontId="12" fillId="12" borderId="6" xfId="1" quotePrefix="1" applyNumberFormat="1" applyFill="1" applyBorder="1" applyAlignment="1">
      <alignment horizontal="center"/>
    </xf>
    <xf numFmtId="49" fontId="42" fillId="12" borderId="6" xfId="1" applyNumberFormat="1" applyFont="1" applyFill="1" applyBorder="1" applyAlignment="1">
      <alignment horizontal="center"/>
    </xf>
    <xf numFmtId="0" fontId="19" fillId="2" borderId="0" xfId="13" applyFont="1" applyFill="1" applyAlignment="1">
      <alignment wrapText="1"/>
    </xf>
    <xf numFmtId="3" fontId="221" fillId="0" borderId="0" xfId="13" applyNumberFormat="1" applyFont="1"/>
    <xf numFmtId="0" fontId="121" fillId="20" borderId="64" xfId="13" applyFont="1" applyFill="1" applyBorder="1" applyAlignment="1">
      <alignment horizontal="center" wrapText="1"/>
    </xf>
    <xf numFmtId="0" fontId="121" fillId="20" borderId="45" xfId="13" applyFont="1" applyFill="1" applyBorder="1" applyAlignment="1">
      <alignment horizontal="center" wrapText="1"/>
    </xf>
    <xf numFmtId="0" fontId="121" fillId="20" borderId="65" xfId="13" applyFont="1" applyFill="1" applyBorder="1" applyAlignment="1">
      <alignment horizontal="center" wrapText="1"/>
    </xf>
    <xf numFmtId="0" fontId="19" fillId="2" borderId="0" xfId="1" applyFont="1" applyFill="1" applyAlignment="1">
      <alignment horizontal="left"/>
    </xf>
    <xf numFmtId="49" fontId="135" fillId="2" borderId="81" xfId="1" quotePrefix="1" applyNumberFormat="1" applyFont="1" applyFill="1" applyBorder="1" applyAlignment="1">
      <alignment horizontal="center"/>
    </xf>
    <xf numFmtId="0" fontId="20" fillId="12" borderId="7" xfId="1" quotePrefix="1" applyFont="1" applyFill="1" applyBorder="1"/>
    <xf numFmtId="49" fontId="73" fillId="2" borderId="81" xfId="1" quotePrefix="1" applyNumberFormat="1" applyFont="1" applyFill="1" applyBorder="1" applyAlignment="1">
      <alignment horizontal="center"/>
    </xf>
    <xf numFmtId="0" fontId="107" fillId="2" borderId="0" xfId="6" applyFont="1" applyFill="1" applyAlignment="1">
      <alignment horizontal="center" vertical="center" wrapText="1"/>
    </xf>
    <xf numFmtId="0" fontId="63" fillId="2" borderId="0" xfId="6" applyFont="1" applyFill="1" applyAlignment="1">
      <alignment horizontal="center"/>
    </xf>
    <xf numFmtId="165" fontId="12" fillId="2" borderId="0" xfId="31" applyNumberFormat="1" applyFont="1" applyFill="1" applyAlignment="1">
      <alignment horizontal="center"/>
    </xf>
    <xf numFmtId="49" fontId="78" fillId="12" borderId="6" xfId="1" applyNumberFormat="1" applyFont="1" applyFill="1" applyBorder="1" applyAlignment="1">
      <alignment horizontal="center"/>
    </xf>
    <xf numFmtId="49" fontId="78" fillId="12" borderId="81" xfId="1" applyNumberFormat="1" applyFont="1" applyFill="1" applyBorder="1" applyAlignment="1">
      <alignment horizontal="center"/>
    </xf>
    <xf numFmtId="49" fontId="12" fillId="12" borderId="7" xfId="1" applyNumberFormat="1" applyFill="1" applyBorder="1" applyAlignment="1">
      <alignment horizontal="center"/>
    </xf>
    <xf numFmtId="49" fontId="73" fillId="12" borderId="7" xfId="1" applyNumberFormat="1" applyFont="1" applyFill="1" applyBorder="1" applyAlignment="1">
      <alignment horizontal="center"/>
    </xf>
    <xf numFmtId="49" fontId="56" fillId="12" borderId="7" xfId="1" applyNumberFormat="1" applyFont="1" applyFill="1" applyBorder="1" applyAlignment="1">
      <alignment horizontal="center"/>
    </xf>
    <xf numFmtId="49" fontId="20" fillId="12" borderId="7" xfId="1" applyNumberFormat="1" applyFont="1" applyFill="1" applyBorder="1" applyAlignment="1">
      <alignment horizontal="center"/>
    </xf>
    <xf numFmtId="0" fontId="12" fillId="12" borderId="7" xfId="1" applyFill="1" applyBorder="1" applyAlignment="1">
      <alignment horizontal="center"/>
    </xf>
    <xf numFmtId="0" fontId="42" fillId="2" borderId="7" xfId="1" quotePrefix="1" applyFont="1" applyFill="1" applyBorder="1" applyAlignment="1">
      <alignment horizontal="center"/>
    </xf>
    <xf numFmtId="14" fontId="16" fillId="0" borderId="0" xfId="13" applyNumberFormat="1" applyFont="1"/>
    <xf numFmtId="0" fontId="0" fillId="16" borderId="22" xfId="6" applyFont="1" applyFill="1" applyBorder="1" applyAlignment="1" applyProtection="1">
      <alignment horizontal="centerContinuous" vertical="center"/>
      <protection locked="0"/>
    </xf>
    <xf numFmtId="0" fontId="0" fillId="16" borderId="108" xfId="6" applyFont="1" applyFill="1" applyBorder="1" applyAlignment="1" applyProtection="1">
      <alignment horizontal="centerContinuous" vertical="center"/>
      <protection locked="0"/>
    </xf>
    <xf numFmtId="0" fontId="0" fillId="16" borderId="109" xfId="6" applyFont="1" applyFill="1" applyBorder="1" applyAlignment="1" applyProtection="1">
      <alignment horizontal="centerContinuous" vertical="center"/>
      <protection locked="0"/>
    </xf>
    <xf numFmtId="3" fontId="222" fillId="2" borderId="0" xfId="6" applyNumberFormat="1" applyFont="1" applyFill="1" applyAlignment="1">
      <alignment horizontal="left" vertical="center"/>
    </xf>
    <xf numFmtId="3" fontId="222" fillId="2" borderId="0" xfId="1" applyNumberFormat="1" applyFont="1" applyFill="1" applyAlignment="1">
      <alignment horizontal="left"/>
    </xf>
    <xf numFmtId="0" fontId="119" fillId="2" borderId="0" xfId="1" applyFont="1" applyFill="1" applyAlignment="1">
      <alignment horizontal="left" wrapText="1"/>
    </xf>
    <xf numFmtId="0" fontId="222" fillId="2" borderId="0" xfId="1" applyFont="1" applyFill="1"/>
    <xf numFmtId="0" fontId="42" fillId="0" borderId="0" xfId="0" applyFont="1"/>
    <xf numFmtId="0" fontId="20" fillId="0" borderId="0" xfId="0" applyFont="1"/>
    <xf numFmtId="14" fontId="12" fillId="0" borderId="0" xfId="0" applyNumberFormat="1" applyFont="1"/>
    <xf numFmtId="0" fontId="28" fillId="0" borderId="0" xfId="0" applyFont="1"/>
    <xf numFmtId="172" fontId="20" fillId="0" borderId="0" xfId="5" applyNumberFormat="1" applyFont="1"/>
    <xf numFmtId="172" fontId="25" fillId="0" borderId="0" xfId="5" applyNumberFormat="1" applyFont="1"/>
    <xf numFmtId="171" fontId="20" fillId="0" borderId="0" xfId="5" applyNumberFormat="1" applyFont="1" applyFill="1"/>
    <xf numFmtId="164" fontId="0" fillId="0" borderId="0" xfId="7" applyFont="1"/>
    <xf numFmtId="3" fontId="37" fillId="0" borderId="7" xfId="0" applyNumberFormat="1" applyFont="1" applyBorder="1"/>
    <xf numFmtId="16" fontId="12" fillId="12" borderId="81" xfId="1" quotePrefix="1" applyNumberFormat="1" applyFill="1" applyBorder="1" applyAlignment="1">
      <alignment horizontal="center"/>
    </xf>
    <xf numFmtId="1" fontId="20" fillId="22" borderId="114" xfId="13" applyNumberFormat="1" applyFont="1" applyFill="1" applyBorder="1" applyAlignment="1">
      <alignment horizontal="right"/>
    </xf>
    <xf numFmtId="1" fontId="25" fillId="4" borderId="114" xfId="13" applyNumberFormat="1" applyFont="1" applyFill="1" applyBorder="1" applyAlignment="1">
      <alignment horizontal="right"/>
    </xf>
    <xf numFmtId="1" fontId="20" fillId="22" borderId="114" xfId="13" applyNumberFormat="1" applyFont="1" applyFill="1" applyBorder="1" applyAlignment="1">
      <alignment horizontal="right" wrapText="1"/>
    </xf>
    <xf numFmtId="1" fontId="20" fillId="22" borderId="115" xfId="13" applyNumberFormat="1" applyFont="1" applyFill="1" applyBorder="1" applyAlignment="1">
      <alignment horizontal="right"/>
    </xf>
    <xf numFmtId="1" fontId="20" fillId="22" borderId="12" xfId="13" applyNumberFormat="1" applyFont="1" applyFill="1" applyBorder="1" applyAlignment="1">
      <alignment horizontal="right"/>
    </xf>
    <xf numFmtId="1" fontId="25" fillId="4" borderId="12" xfId="13" applyNumberFormat="1" applyFont="1" applyFill="1" applyBorder="1" applyAlignment="1">
      <alignment horizontal="right"/>
    </xf>
    <xf numFmtId="1" fontId="20" fillId="22" borderId="13" xfId="13" applyNumberFormat="1" applyFont="1" applyFill="1" applyBorder="1" applyAlignment="1">
      <alignment horizontal="right"/>
    </xf>
    <xf numFmtId="14" fontId="20" fillId="22" borderId="6" xfId="13" applyNumberFormat="1" applyFont="1" applyFill="1" applyBorder="1" applyAlignment="1">
      <alignment horizontal="right"/>
    </xf>
    <xf numFmtId="2" fontId="20" fillId="22" borderId="6" xfId="13" applyNumberFormat="1" applyFont="1" applyFill="1" applyBorder="1" applyAlignment="1">
      <alignment horizontal="right"/>
    </xf>
    <xf numFmtId="166" fontId="20" fillId="22" borderId="6" xfId="13" applyNumberFormat="1" applyFont="1" applyFill="1" applyBorder="1" applyAlignment="1">
      <alignment horizontal="right"/>
    </xf>
    <xf numFmtId="166" fontId="25" fillId="4" borderId="6" xfId="13" applyNumberFormat="1" applyFont="1" applyFill="1" applyBorder="1" applyAlignment="1">
      <alignment horizontal="right"/>
    </xf>
    <xf numFmtId="14" fontId="25" fillId="4" borderId="6" xfId="13" applyNumberFormat="1" applyFont="1" applyFill="1" applyBorder="1" applyAlignment="1">
      <alignment horizontal="right"/>
    </xf>
    <xf numFmtId="14" fontId="20" fillId="22" borderId="62" xfId="13" applyNumberFormat="1" applyFont="1" applyFill="1" applyBorder="1" applyAlignment="1">
      <alignment horizontal="right"/>
    </xf>
    <xf numFmtId="0" fontId="25" fillId="4" borderId="6" xfId="13" applyFont="1" applyFill="1" applyBorder="1" applyAlignment="1">
      <alignment horizontal="right"/>
    </xf>
    <xf numFmtId="14" fontId="25" fillId="4" borderId="0" xfId="13" applyNumberFormat="1" applyFont="1" applyFill="1" applyAlignment="1">
      <alignment horizontal="right"/>
    </xf>
    <xf numFmtId="0" fontId="25" fillId="0" borderId="6" xfId="13" applyFont="1" applyBorder="1" applyAlignment="1">
      <alignment horizontal="right"/>
    </xf>
    <xf numFmtId="14" fontId="25" fillId="0" borderId="6" xfId="13" applyNumberFormat="1" applyFont="1" applyBorder="1" applyAlignment="1">
      <alignment horizontal="right"/>
    </xf>
    <xf numFmtId="0" fontId="25" fillId="2" borderId="8" xfId="13" applyFont="1" applyFill="1" applyBorder="1" applyAlignment="1">
      <alignment horizontal="left"/>
    </xf>
    <xf numFmtId="3" fontId="20" fillId="2" borderId="0" xfId="13" applyNumberFormat="1" applyFont="1" applyFill="1" applyAlignment="1">
      <alignment horizontal="right"/>
    </xf>
    <xf numFmtId="4" fontId="28" fillId="2" borderId="0" xfId="13" applyNumberFormat="1" applyFont="1" applyFill="1"/>
    <xf numFmtId="3" fontId="28" fillId="2" borderId="0" xfId="13" applyNumberFormat="1" applyFont="1" applyFill="1"/>
    <xf numFmtId="3" fontId="25" fillId="2" borderId="13" xfId="13" applyNumberFormat="1" applyFont="1" applyFill="1" applyBorder="1" applyAlignment="1">
      <alignment horizontal="right"/>
    </xf>
    <xf numFmtId="170" fontId="25" fillId="3" borderId="8" xfId="13" applyNumberFormat="1" applyFont="1" applyFill="1" applyBorder="1" applyAlignment="1">
      <alignment horizontal="left"/>
    </xf>
    <xf numFmtId="0" fontId="20" fillId="3" borderId="76" xfId="13" applyFont="1" applyFill="1" applyBorder="1"/>
    <xf numFmtId="4" fontId="20" fillId="3" borderId="76" xfId="13" applyNumberFormat="1" applyFont="1" applyFill="1" applyBorder="1"/>
    <xf numFmtId="3" fontId="20" fillId="3" borderId="76" xfId="13" applyNumberFormat="1" applyFont="1" applyFill="1" applyBorder="1" applyAlignment="1">
      <alignment horizontal="right"/>
    </xf>
    <xf numFmtId="0" fontId="25" fillId="3" borderId="72" xfId="13" applyFont="1" applyFill="1" applyBorder="1"/>
    <xf numFmtId="3" fontId="25" fillId="22" borderId="8" xfId="13" applyNumberFormat="1" applyFont="1" applyFill="1" applyBorder="1" applyAlignment="1">
      <alignment horizontal="left"/>
    </xf>
    <xf numFmtId="3" fontId="20" fillId="0" borderId="6" xfId="13" applyNumberFormat="1" applyFont="1" applyBorder="1"/>
    <xf numFmtId="3" fontId="20" fillId="22" borderId="6" xfId="13" applyNumberFormat="1" applyFont="1" applyFill="1" applyBorder="1"/>
    <xf numFmtId="4" fontId="20" fillId="0" borderId="6" xfId="13" applyNumberFormat="1" applyFont="1" applyBorder="1"/>
    <xf numFmtId="3" fontId="20" fillId="4" borderId="6" xfId="13" applyNumberFormat="1" applyFont="1" applyFill="1" applyBorder="1"/>
    <xf numFmtId="3" fontId="20" fillId="4" borderId="6" xfId="13" applyNumberFormat="1" applyFont="1" applyFill="1" applyBorder="1" applyAlignment="1">
      <alignment horizontal="right"/>
    </xf>
    <xf numFmtId="0" fontId="20" fillId="4" borderId="116" xfId="13" applyFont="1" applyFill="1" applyBorder="1"/>
    <xf numFmtId="0" fontId="20" fillId="0" borderId="117" xfId="13" applyFont="1" applyBorder="1"/>
    <xf numFmtId="3" fontId="20" fillId="0" borderId="39" xfId="13" applyNumberFormat="1" applyFont="1" applyBorder="1"/>
    <xf numFmtId="171" fontId="20" fillId="0" borderId="0" xfId="13" applyNumberFormat="1" applyFont="1"/>
    <xf numFmtId="172" fontId="20" fillId="0" borderId="0" xfId="13" applyNumberFormat="1" applyFont="1"/>
    <xf numFmtId="0" fontId="25" fillId="22" borderId="8" xfId="13" applyFont="1" applyFill="1" applyBorder="1" applyAlignment="1">
      <alignment horizontal="left"/>
    </xf>
    <xf numFmtId="3" fontId="20" fillId="4" borderId="7" xfId="13" applyNumberFormat="1" applyFont="1" applyFill="1" applyBorder="1"/>
    <xf numFmtId="0" fontId="25" fillId="0" borderId="8" xfId="13" applyFont="1" applyBorder="1" applyAlignment="1">
      <alignment horizontal="left"/>
    </xf>
    <xf numFmtId="0" fontId="25" fillId="23" borderId="8" xfId="13" applyFont="1" applyFill="1" applyBorder="1" applyAlignment="1">
      <alignment horizontal="left"/>
    </xf>
    <xf numFmtId="3" fontId="25" fillId="23" borderId="7" xfId="13" applyNumberFormat="1" applyFont="1" applyFill="1" applyBorder="1" applyAlignment="1">
      <alignment horizontal="right"/>
    </xf>
    <xf numFmtId="4" fontId="20" fillId="23" borderId="7" xfId="13" applyNumberFormat="1" applyFont="1" applyFill="1" applyBorder="1" applyAlignment="1">
      <alignment horizontal="right"/>
    </xf>
    <xf numFmtId="3" fontId="25" fillId="23" borderId="39" xfId="13" applyNumberFormat="1" applyFont="1" applyFill="1" applyBorder="1" applyAlignment="1">
      <alignment horizontal="right"/>
    </xf>
    <xf numFmtId="171" fontId="25" fillId="0" borderId="0" xfId="13" applyNumberFormat="1" applyFont="1"/>
    <xf numFmtId="3" fontId="20" fillId="2" borderId="16" xfId="13" applyNumberFormat="1" applyFont="1" applyFill="1" applyBorder="1"/>
    <xf numFmtId="4" fontId="20" fillId="2" borderId="16" xfId="13" applyNumberFormat="1" applyFont="1" applyFill="1" applyBorder="1"/>
    <xf numFmtId="3" fontId="20" fillId="2" borderId="16" xfId="13" applyNumberFormat="1" applyFont="1" applyFill="1" applyBorder="1" applyAlignment="1">
      <alignment horizontal="right"/>
    </xf>
    <xf numFmtId="3" fontId="25" fillId="0" borderId="66" xfId="13" applyNumberFormat="1" applyFont="1" applyBorder="1" applyAlignment="1">
      <alignment horizontal="right"/>
    </xf>
    <xf numFmtId="170" fontId="25" fillId="0" borderId="8" xfId="13" applyNumberFormat="1" applyFont="1" applyBorder="1" applyAlignment="1">
      <alignment horizontal="left"/>
    </xf>
    <xf numFmtId="3" fontId="20" fillId="0" borderId="31" xfId="13" applyNumberFormat="1" applyFont="1" applyBorder="1" applyAlignment="1">
      <alignment horizontal="right"/>
    </xf>
    <xf numFmtId="4" fontId="20" fillId="23" borderId="7" xfId="13" applyNumberFormat="1" applyFont="1" applyFill="1" applyBorder="1" applyAlignment="1">
      <alignment horizontal="center"/>
    </xf>
    <xf numFmtId="3" fontId="25" fillId="23" borderId="7" xfId="13" applyNumberFormat="1" applyFont="1" applyFill="1" applyBorder="1" applyAlignment="1">
      <alignment horizontal="center"/>
    </xf>
    <xf numFmtId="172" fontId="25" fillId="0" borderId="0" xfId="13" applyNumberFormat="1" applyFont="1"/>
    <xf numFmtId="165" fontId="20" fillId="0" borderId="0" xfId="13" applyNumberFormat="1" applyFont="1"/>
    <xf numFmtId="3" fontId="28" fillId="2" borderId="16" xfId="13" applyNumberFormat="1" applyFont="1" applyFill="1" applyBorder="1" applyAlignment="1">
      <alignment horizontal="right"/>
    </xf>
    <xf numFmtId="3" fontId="20" fillId="2" borderId="66" xfId="13" applyNumberFormat="1" applyFont="1" applyFill="1" applyBorder="1" applyAlignment="1">
      <alignment horizontal="right"/>
    </xf>
    <xf numFmtId="0" fontId="25" fillId="3" borderId="8" xfId="13" applyFont="1" applyFill="1" applyBorder="1" applyAlignment="1">
      <alignment horizontal="left"/>
    </xf>
    <xf numFmtId="3" fontId="20" fillId="3" borderId="76" xfId="13" applyNumberFormat="1" applyFont="1" applyFill="1" applyBorder="1"/>
    <xf numFmtId="0" fontId="20" fillId="0" borderId="8" xfId="13" applyFont="1" applyBorder="1" applyAlignment="1">
      <alignment horizontal="left"/>
    </xf>
    <xf numFmtId="0" fontId="20" fillId="4" borderId="117" xfId="13" applyFont="1" applyFill="1" applyBorder="1"/>
    <xf numFmtId="0" fontId="20" fillId="4" borderId="118" xfId="13" applyFont="1" applyFill="1" applyBorder="1"/>
    <xf numFmtId="0" fontId="20" fillId="0" borderId="6" xfId="13" applyFont="1" applyBorder="1"/>
    <xf numFmtId="164" fontId="20" fillId="0" borderId="0" xfId="13" applyNumberFormat="1" applyFont="1"/>
    <xf numFmtId="165" fontId="25" fillId="0" borderId="0" xfId="13" applyNumberFormat="1" applyFont="1"/>
    <xf numFmtId="3" fontId="20" fillId="0" borderId="7" xfId="13" applyNumberFormat="1" applyFont="1" applyBorder="1"/>
    <xf numFmtId="4" fontId="20" fillId="0" borderId="7" xfId="13" applyNumberFormat="1" applyFont="1" applyBorder="1"/>
    <xf numFmtId="3" fontId="25" fillId="24" borderId="16" xfId="13" applyNumberFormat="1" applyFont="1" applyFill="1" applyBorder="1"/>
    <xf numFmtId="4" fontId="25" fillId="24" borderId="16" xfId="13" applyNumberFormat="1" applyFont="1" applyFill="1" applyBorder="1"/>
    <xf numFmtId="3" fontId="25" fillId="23" borderId="16" xfId="13" applyNumberFormat="1" applyFont="1" applyFill="1" applyBorder="1"/>
    <xf numFmtId="3" fontId="25" fillId="24" borderId="16" xfId="13" applyNumberFormat="1" applyFont="1" applyFill="1" applyBorder="1" applyAlignment="1">
      <alignment horizontal="right"/>
    </xf>
    <xf numFmtId="3" fontId="25" fillId="24" borderId="16" xfId="13" applyNumberFormat="1" applyFont="1" applyFill="1" applyBorder="1" applyAlignment="1">
      <alignment horizontal="center"/>
    </xf>
    <xf numFmtId="3" fontId="25" fillId="24" borderId="7" xfId="13" applyNumberFormat="1" applyFont="1" applyFill="1" applyBorder="1" applyAlignment="1">
      <alignment horizontal="center"/>
    </xf>
    <xf numFmtId="3" fontId="25" fillId="24" borderId="66" xfId="13" applyNumberFormat="1" applyFont="1" applyFill="1" applyBorder="1" applyAlignment="1">
      <alignment horizontal="right"/>
    </xf>
    <xf numFmtId="3" fontId="20" fillId="2" borderId="0" xfId="13" applyNumberFormat="1" applyFont="1" applyFill="1"/>
    <xf numFmtId="0" fontId="25" fillId="2" borderId="67" xfId="13" applyFont="1" applyFill="1" applyBorder="1" applyAlignment="1">
      <alignment horizontal="left"/>
    </xf>
    <xf numFmtId="3" fontId="25" fillId="2" borderId="83" xfId="13" applyNumberFormat="1" applyFont="1" applyFill="1" applyBorder="1" applyAlignment="1">
      <alignment horizontal="right"/>
    </xf>
    <xf numFmtId="3" fontId="25" fillId="2" borderId="83" xfId="13" applyNumberFormat="1" applyFont="1" applyFill="1" applyBorder="1" applyAlignment="1">
      <alignment horizontal="center"/>
    </xf>
    <xf numFmtId="4" fontId="20" fillId="2" borderId="83" xfId="13" applyNumberFormat="1" applyFont="1" applyFill="1" applyBorder="1"/>
    <xf numFmtId="3" fontId="25" fillId="2" borderId="76" xfId="13" applyNumberFormat="1" applyFont="1" applyFill="1" applyBorder="1" applyAlignment="1">
      <alignment horizontal="right"/>
    </xf>
    <xf numFmtId="3" fontId="25" fillId="2" borderId="83" xfId="13" applyNumberFormat="1" applyFont="1" applyFill="1" applyBorder="1"/>
    <xf numFmtId="0" fontId="25" fillId="2" borderId="83" xfId="13" applyFont="1" applyFill="1" applyBorder="1" applyAlignment="1">
      <alignment horizontal="right"/>
    </xf>
    <xf numFmtId="0" fontId="25" fillId="2" borderId="83" xfId="13" applyFont="1" applyFill="1" applyBorder="1" applyAlignment="1">
      <alignment horizontal="center"/>
    </xf>
    <xf numFmtId="3" fontId="25" fillId="2" borderId="119" xfId="13" applyNumberFormat="1" applyFont="1" applyFill="1" applyBorder="1" applyAlignment="1">
      <alignment horizontal="right"/>
    </xf>
    <xf numFmtId="10" fontId="20" fillId="0" borderId="0" xfId="13" applyNumberFormat="1" applyFont="1"/>
    <xf numFmtId="3" fontId="25" fillId="3" borderId="76" xfId="13" applyNumberFormat="1" applyFont="1" applyFill="1" applyBorder="1" applyAlignment="1">
      <alignment horizontal="left"/>
    </xf>
    <xf numFmtId="170" fontId="20" fillId="0" borderId="5" xfId="13" applyNumberFormat="1" applyFont="1" applyBorder="1" applyAlignment="1">
      <alignment horizontal="left"/>
    </xf>
    <xf numFmtId="0" fontId="20" fillId="0" borderId="116" xfId="13" applyFont="1" applyBorder="1"/>
    <xf numFmtId="170" fontId="20" fillId="0" borderId="8" xfId="13" applyNumberFormat="1" applyFont="1" applyBorder="1" applyAlignment="1">
      <alignment horizontal="left"/>
    </xf>
    <xf numFmtId="3" fontId="20" fillId="22" borderId="7" xfId="13" applyNumberFormat="1" applyFont="1" applyFill="1" applyBorder="1"/>
    <xf numFmtId="170" fontId="25" fillId="24" borderId="67" xfId="13" applyNumberFormat="1" applyFont="1" applyFill="1" applyBorder="1" applyAlignment="1">
      <alignment horizontal="left"/>
    </xf>
    <xf numFmtId="4" fontId="20" fillId="3" borderId="16" xfId="13" applyNumberFormat="1" applyFont="1" applyFill="1" applyBorder="1"/>
    <xf numFmtId="3" fontId="25" fillId="24" borderId="66" xfId="13" applyNumberFormat="1" applyFont="1" applyFill="1" applyBorder="1"/>
    <xf numFmtId="0" fontId="25" fillId="25" borderId="120" xfId="13" applyFont="1" applyFill="1" applyBorder="1"/>
    <xf numFmtId="3" fontId="25" fillId="25" borderId="121" xfId="13" applyNumberFormat="1" applyFont="1" applyFill="1" applyBorder="1"/>
    <xf numFmtId="4" fontId="20" fillId="25" borderId="121" xfId="13" applyNumberFormat="1" applyFont="1" applyFill="1" applyBorder="1"/>
    <xf numFmtId="3" fontId="25" fillId="25" borderId="122" xfId="13" applyNumberFormat="1" applyFont="1" applyFill="1" applyBorder="1"/>
    <xf numFmtId="3" fontId="12" fillId="0" borderId="0" xfId="13" applyNumberFormat="1"/>
    <xf numFmtId="3" fontId="42" fillId="0" borderId="0" xfId="13" applyNumberFormat="1" applyFont="1" applyAlignment="1">
      <alignment horizontal="center"/>
    </xf>
    <xf numFmtId="4" fontId="12" fillId="0" borderId="0" xfId="13" applyNumberFormat="1" applyAlignment="1">
      <alignment horizontal="center"/>
    </xf>
    <xf numFmtId="4" fontId="12" fillId="0" borderId="0" xfId="13" applyNumberFormat="1"/>
    <xf numFmtId="3" fontId="42" fillId="0" borderId="0" xfId="13" applyNumberFormat="1" applyFont="1"/>
    <xf numFmtId="166" fontId="12" fillId="0" borderId="0" xfId="13" applyNumberFormat="1"/>
    <xf numFmtId="0" fontId="42" fillId="0" borderId="0" xfId="13" applyFont="1"/>
    <xf numFmtId="0" fontId="51" fillId="21" borderId="61" xfId="13" applyFont="1" applyFill="1" applyBorder="1"/>
    <xf numFmtId="1" fontId="54" fillId="21" borderId="3" xfId="13" applyNumberFormat="1" applyFont="1" applyFill="1" applyBorder="1"/>
    <xf numFmtId="4" fontId="54" fillId="21" borderId="3" xfId="13" applyNumberFormat="1" applyFont="1" applyFill="1" applyBorder="1"/>
    <xf numFmtId="0" fontId="54" fillId="21" borderId="3" xfId="13" applyFont="1" applyFill="1" applyBorder="1"/>
    <xf numFmtId="3" fontId="54" fillId="21" borderId="3" xfId="13" applyNumberFormat="1" applyFont="1" applyFill="1" applyBorder="1" applyAlignment="1">
      <alignment horizontal="right"/>
    </xf>
    <xf numFmtId="0" fontId="51" fillId="21" borderId="4" xfId="13" applyFont="1" applyFill="1" applyBorder="1"/>
    <xf numFmtId="0" fontId="54" fillId="0" borderId="0" xfId="13" applyFont="1"/>
    <xf numFmtId="0" fontId="51" fillId="21" borderId="110" xfId="13" applyFont="1" applyFill="1" applyBorder="1"/>
    <xf numFmtId="1" fontId="54" fillId="21" borderId="111" xfId="13" applyNumberFormat="1" applyFont="1" applyFill="1" applyBorder="1"/>
    <xf numFmtId="4" fontId="54" fillId="21" borderId="111" xfId="13" applyNumberFormat="1" applyFont="1" applyFill="1" applyBorder="1"/>
    <xf numFmtId="0" fontId="54" fillId="21" borderId="111" xfId="13" applyFont="1" applyFill="1" applyBorder="1"/>
    <xf numFmtId="3" fontId="54" fillId="21" borderId="111" xfId="13" applyNumberFormat="1" applyFont="1" applyFill="1" applyBorder="1" applyAlignment="1">
      <alignment horizontal="right"/>
    </xf>
    <xf numFmtId="0" fontId="51" fillId="21" borderId="112" xfId="13" applyFont="1" applyFill="1" applyBorder="1"/>
    <xf numFmtId="0" fontId="20" fillId="10" borderId="49" xfId="1" applyFont="1" applyFill="1" applyBorder="1" applyAlignment="1" applyProtection="1">
      <alignment horizontal="left" vertical="center" wrapText="1"/>
      <protection locked="0"/>
    </xf>
    <xf numFmtId="0" fontId="65" fillId="4" borderId="0" xfId="1" applyFont="1" applyFill="1"/>
    <xf numFmtId="0" fontId="26" fillId="2" borderId="85" xfId="1" quotePrefix="1" applyFont="1" applyFill="1" applyBorder="1" applyAlignment="1">
      <alignment horizontal="left"/>
    </xf>
    <xf numFmtId="0" fontId="26" fillId="2" borderId="81" xfId="1" quotePrefix="1" applyFont="1" applyFill="1" applyBorder="1" applyAlignment="1">
      <alignment horizontal="left"/>
    </xf>
    <xf numFmtId="0" fontId="131" fillId="2" borderId="7" xfId="1" quotePrefix="1" applyFont="1" applyFill="1" applyBorder="1" applyAlignment="1">
      <alignment horizontal="left"/>
    </xf>
    <xf numFmtId="0" fontId="24" fillId="3" borderId="2" xfId="20" applyFont="1" applyFill="1" applyBorder="1" applyAlignment="1">
      <alignment horizontal="center"/>
    </xf>
    <xf numFmtId="0" fontId="15" fillId="3" borderId="3" xfId="20" applyFont="1" applyFill="1" applyBorder="1" applyAlignment="1">
      <alignment horizontal="center"/>
    </xf>
    <xf numFmtId="0" fontId="15" fillId="3" borderId="4" xfId="20" applyFont="1" applyFill="1" applyBorder="1" applyAlignment="1">
      <alignment horizontal="center"/>
    </xf>
    <xf numFmtId="0" fontId="83" fillId="3" borderId="2" xfId="20" applyFont="1" applyFill="1" applyBorder="1" applyAlignment="1">
      <alignment horizontal="center"/>
    </xf>
    <xf numFmtId="0" fontId="149" fillId="3" borderId="3" xfId="20" applyFont="1" applyFill="1" applyBorder="1" applyAlignment="1">
      <alignment horizontal="center"/>
    </xf>
    <xf numFmtId="0" fontId="149" fillId="3" borderId="4" xfId="20" applyFont="1" applyFill="1" applyBorder="1" applyAlignment="1">
      <alignment horizontal="center"/>
    </xf>
    <xf numFmtId="0" fontId="20" fillId="3" borderId="113" xfId="13" applyFont="1" applyFill="1" applyBorder="1" applyAlignment="1">
      <alignment horizontal="left"/>
    </xf>
    <xf numFmtId="0" fontId="20" fillId="3" borderId="10" xfId="13" applyFont="1" applyFill="1" applyBorder="1" applyAlignment="1">
      <alignment horizontal="left"/>
    </xf>
    <xf numFmtId="0" fontId="20" fillId="3" borderId="5" xfId="13" applyFont="1" applyFill="1" applyBorder="1" applyAlignment="1">
      <alignment horizontal="left"/>
    </xf>
    <xf numFmtId="0" fontId="51" fillId="2" borderId="26" xfId="6" applyFont="1" applyFill="1" applyBorder="1" applyAlignment="1">
      <alignment vertical="center"/>
    </xf>
    <xf numFmtId="0" fontId="23" fillId="2" borderId="91" xfId="0" applyFont="1" applyFill="1" applyBorder="1" applyAlignment="1">
      <alignment horizontal="center" vertical="center"/>
    </xf>
    <xf numFmtId="0" fontId="23" fillId="2" borderId="0" xfId="0" applyFont="1" applyFill="1" applyAlignment="1">
      <alignment horizontal="center" vertical="center"/>
    </xf>
    <xf numFmtId="0" fontId="51" fillId="2" borderId="26" xfId="1" applyFont="1" applyFill="1" applyBorder="1" applyAlignment="1">
      <alignment vertical="center" wrapText="1"/>
    </xf>
    <xf numFmtId="0" fontId="42" fillId="2" borderId="26" xfId="6" applyFont="1" applyFill="1" applyBorder="1" applyAlignment="1">
      <alignment vertical="center" wrapText="1"/>
    </xf>
    <xf numFmtId="0" fontId="42" fillId="4" borderId="61" xfId="13" applyFont="1" applyFill="1" applyBorder="1" applyAlignment="1">
      <alignment horizontal="center"/>
    </xf>
    <xf numFmtId="0" fontId="42" fillId="4" borderId="3" xfId="13" applyFont="1" applyFill="1" applyBorder="1" applyAlignment="1">
      <alignment horizontal="center"/>
    </xf>
    <xf numFmtId="0" fontId="42" fillId="4" borderId="4" xfId="13" applyFont="1" applyFill="1" applyBorder="1" applyAlignment="1">
      <alignment horizontal="center"/>
    </xf>
    <xf numFmtId="0" fontId="72" fillId="4" borderId="61" xfId="13" applyFont="1" applyFill="1" applyBorder="1" applyAlignment="1">
      <alignment horizontal="center"/>
    </xf>
    <xf numFmtId="0" fontId="72" fillId="4" borderId="3" xfId="13" applyFont="1" applyFill="1" applyBorder="1" applyAlignment="1">
      <alignment horizontal="center"/>
    </xf>
    <xf numFmtId="0" fontId="72" fillId="4" borderId="4" xfId="13" applyFont="1" applyFill="1" applyBorder="1" applyAlignment="1">
      <alignment horizontal="center"/>
    </xf>
    <xf numFmtId="0" fontId="42" fillId="20" borderId="61" xfId="13" applyFont="1" applyFill="1" applyBorder="1" applyAlignment="1">
      <alignment horizontal="center"/>
    </xf>
    <xf numFmtId="0" fontId="42" fillId="20" borderId="3" xfId="13" applyFont="1" applyFill="1" applyBorder="1" applyAlignment="1">
      <alignment horizontal="center"/>
    </xf>
    <xf numFmtId="0" fontId="42" fillId="20" borderId="4" xfId="13" applyFont="1" applyFill="1" applyBorder="1" applyAlignment="1">
      <alignment horizontal="center"/>
    </xf>
    <xf numFmtId="0" fontId="75" fillId="20" borderId="61" xfId="13" applyFont="1" applyFill="1" applyBorder="1" applyAlignment="1">
      <alignment horizontal="center"/>
    </xf>
    <xf numFmtId="0" fontId="75" fillId="20" borderId="3" xfId="13" applyFont="1" applyFill="1" applyBorder="1" applyAlignment="1">
      <alignment horizontal="center"/>
    </xf>
    <xf numFmtId="0" fontId="75" fillId="20" borderId="4" xfId="13" applyFont="1" applyFill="1" applyBorder="1" applyAlignment="1">
      <alignment horizontal="center"/>
    </xf>
    <xf numFmtId="0" fontId="42" fillId="2" borderId="22" xfId="1" applyFont="1" applyFill="1" applyBorder="1" applyAlignment="1">
      <alignment vertical="center" wrapText="1"/>
    </xf>
    <xf numFmtId="0" fontId="51" fillId="2" borderId="0" xfId="6" applyFont="1" applyFill="1" applyAlignment="1">
      <alignment horizontal="center" vertical="center"/>
    </xf>
    <xf numFmtId="0" fontId="51" fillId="2" borderId="106" xfId="6" applyFont="1" applyFill="1" applyBorder="1" applyAlignment="1">
      <alignment horizontal="center" vertical="center"/>
    </xf>
    <xf numFmtId="0" fontId="12" fillId="2" borderId="0" xfId="6" applyFill="1" applyAlignment="1">
      <alignment horizontal="center" vertical="center"/>
    </xf>
    <xf numFmtId="0" fontId="12" fillId="2" borderId="106" xfId="6" applyFill="1" applyBorder="1" applyAlignment="1">
      <alignment horizontal="center" vertical="center"/>
    </xf>
    <xf numFmtId="0" fontId="172" fillId="2" borderId="85" xfId="22" applyFont="1" applyFill="1" applyBorder="1" applyAlignment="1">
      <alignment horizontal="left" vertical="top"/>
    </xf>
    <xf numFmtId="0" fontId="172" fillId="2" borderId="21" xfId="22" applyFont="1" applyFill="1" applyBorder="1" applyAlignment="1">
      <alignment horizontal="left" vertical="top"/>
    </xf>
    <xf numFmtId="0" fontId="172" fillId="2" borderId="18" xfId="22" applyFont="1" applyFill="1" applyBorder="1" applyAlignment="1">
      <alignment horizontal="left" vertical="top"/>
    </xf>
    <xf numFmtId="0" fontId="171" fillId="0" borderId="61" xfId="22" applyFont="1" applyBorder="1" applyAlignment="1" applyProtection="1">
      <alignment horizontal="center"/>
      <protection locked="0"/>
    </xf>
    <xf numFmtId="0" fontId="171" fillId="0" borderId="3" xfId="22" applyFont="1" applyBorder="1" applyAlignment="1" applyProtection="1">
      <alignment horizontal="center"/>
      <protection locked="0"/>
    </xf>
    <xf numFmtId="0" fontId="171" fillId="0" borderId="4" xfId="22" applyFont="1" applyBorder="1" applyAlignment="1" applyProtection="1">
      <alignment horizontal="center"/>
      <protection locked="0"/>
    </xf>
    <xf numFmtId="0" fontId="178" fillId="2" borderId="41" xfId="22" applyFont="1" applyFill="1" applyBorder="1" applyAlignment="1" applyProtection="1">
      <alignment horizontal="left" vertical="top"/>
      <protection locked="0"/>
    </xf>
    <xf numFmtId="0" fontId="178" fillId="2" borderId="83" xfId="22" applyFont="1" applyFill="1" applyBorder="1" applyAlignment="1" applyProtection="1">
      <alignment horizontal="left" vertical="top"/>
      <protection locked="0"/>
    </xf>
    <xf numFmtId="0" fontId="178" fillId="2" borderId="42" xfId="22" applyFont="1" applyFill="1" applyBorder="1" applyAlignment="1" applyProtection="1">
      <alignment horizontal="left" vertical="top"/>
      <protection locked="0"/>
    </xf>
    <xf numFmtId="0" fontId="172" fillId="2" borderId="11" xfId="22" applyFont="1" applyFill="1" applyBorder="1" applyAlignment="1">
      <alignment horizontal="left" vertical="top"/>
    </xf>
    <xf numFmtId="0" fontId="172" fillId="2" borderId="0" xfId="22" applyFont="1" applyFill="1" applyAlignment="1">
      <alignment horizontal="left" vertical="top"/>
    </xf>
    <xf numFmtId="0" fontId="172" fillId="2" borderId="43" xfId="22" applyFont="1" applyFill="1" applyBorder="1" applyAlignment="1">
      <alignment horizontal="left" vertical="top"/>
    </xf>
    <xf numFmtId="0" fontId="176" fillId="2" borderId="11" xfId="22" applyFont="1" applyFill="1" applyBorder="1" applyAlignment="1">
      <alignment horizontal="left" vertical="top"/>
    </xf>
    <xf numFmtId="0" fontId="176" fillId="2" borderId="0" xfId="22" applyFont="1" applyFill="1" applyAlignment="1">
      <alignment horizontal="left" vertical="top"/>
    </xf>
    <xf numFmtId="0" fontId="176" fillId="2" borderId="43" xfId="22" applyFont="1" applyFill="1" applyBorder="1" applyAlignment="1">
      <alignment horizontal="left" vertical="top"/>
    </xf>
    <xf numFmtId="0" fontId="172" fillId="2" borderId="11" xfId="22" applyFont="1" applyFill="1" applyBorder="1" applyAlignment="1">
      <alignment horizontal="left" vertical="top" wrapText="1"/>
    </xf>
    <xf numFmtId="0" fontId="172" fillId="2" borderId="0" xfId="22" applyFont="1" applyFill="1" applyAlignment="1">
      <alignment horizontal="left" vertical="top" wrapText="1"/>
    </xf>
    <xf numFmtId="0" fontId="172" fillId="2" borderId="43" xfId="22" applyFont="1" applyFill="1" applyBorder="1" applyAlignment="1">
      <alignment horizontal="left" vertical="top" wrapText="1"/>
    </xf>
    <xf numFmtId="0" fontId="176" fillId="2" borderId="11" xfId="22" applyFont="1" applyFill="1" applyBorder="1" applyAlignment="1">
      <alignment horizontal="left" vertical="top" wrapText="1"/>
    </xf>
    <xf numFmtId="0" fontId="176" fillId="2" borderId="0" xfId="22" applyFont="1" applyFill="1" applyAlignment="1">
      <alignment horizontal="left" vertical="top" wrapText="1"/>
    </xf>
    <xf numFmtId="0" fontId="176" fillId="2" borderId="43" xfId="22" applyFont="1" applyFill="1" applyBorder="1" applyAlignment="1">
      <alignment horizontal="left" vertical="top" wrapText="1"/>
    </xf>
    <xf numFmtId="9" fontId="65" fillId="4" borderId="3" xfId="9" applyFont="1" applyFill="1" applyBorder="1" applyAlignment="1">
      <alignment horizontal="center"/>
    </xf>
    <xf numFmtId="9" fontId="65" fillId="4" borderId="4" xfId="9" applyFont="1" applyFill="1" applyBorder="1" applyAlignment="1">
      <alignment horizontal="center"/>
    </xf>
    <xf numFmtId="9" fontId="65" fillId="4" borderId="61" xfId="9" applyFont="1" applyFill="1" applyBorder="1" applyAlignment="1">
      <alignment horizontal="center"/>
    </xf>
    <xf numFmtId="9" fontId="65" fillId="4" borderId="61" xfId="9" applyFont="1" applyFill="1" applyBorder="1" applyAlignment="1">
      <alignment horizontal="center" wrapText="1"/>
    </xf>
    <xf numFmtId="9" fontId="65" fillId="4" borderId="4" xfId="9" applyFont="1" applyFill="1" applyBorder="1" applyAlignment="1">
      <alignment horizontal="center" wrapText="1"/>
    </xf>
    <xf numFmtId="0" fontId="26" fillId="4" borderId="2" xfId="1" applyFont="1" applyFill="1" applyBorder="1" applyAlignment="1">
      <alignment horizontal="center"/>
    </xf>
    <xf numFmtId="0" fontId="26" fillId="4" borderId="38" xfId="1" applyFont="1" applyFill="1" applyBorder="1" applyAlignment="1">
      <alignment horizontal="center"/>
    </xf>
  </cellXfs>
  <cellStyles count="32">
    <cellStyle name="Hyperlänk" xfId="25"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2 2" xfId="24" xr:uid="{00000000-0005-0000-0000-000008000000}"/>
    <cellStyle name="Normal 4 3" xfId="2" xr:uid="{00000000-0005-0000-0000-000009000000}"/>
    <cellStyle name="Normal 4 3 2 2" xfId="3" xr:uid="{00000000-0005-0000-0000-00000A000000}"/>
    <cellStyle name="Normal 4 3 2 2 2" xfId="20" xr:uid="{00000000-0005-0000-0000-00000B000000}"/>
    <cellStyle name="Normal 4 4" xfId="22" xr:uid="{00000000-0005-0000-0000-00000C000000}"/>
    <cellStyle name="Normal 4 5" xfId="27" xr:uid="{CC38111F-446F-4973-A73C-440AB7AA365E}"/>
    <cellStyle name="Normal 4 6" xfId="29" xr:uid="{66704344-9219-4F62-87C5-75424FA8EE9B}"/>
    <cellStyle name="Normal 5" xfId="17" xr:uid="{00000000-0005-0000-0000-00000D000000}"/>
    <cellStyle name="Normal 5 2" xfId="19" xr:uid="{00000000-0005-0000-0000-00000E000000}"/>
    <cellStyle name="Normal 7 2" xfId="10" xr:uid="{00000000-0005-0000-0000-00000F000000}"/>
    <cellStyle name="Normal 9 2" xfId="8" xr:uid="{00000000-0005-0000-0000-000010000000}"/>
    <cellStyle name="Normal 9 2 2" xfId="21" xr:uid="{00000000-0005-0000-0000-000011000000}"/>
    <cellStyle name="Procent" xfId="31" builtinId="5"/>
    <cellStyle name="Procent 2" xfId="5" xr:uid="{00000000-0005-0000-0000-000013000000}"/>
    <cellStyle name="Procent 2 2" xfId="9" xr:uid="{00000000-0005-0000-0000-000014000000}"/>
    <cellStyle name="Procent 3" xfId="14" xr:uid="{00000000-0005-0000-0000-000015000000}"/>
    <cellStyle name="Procent 4" xfId="12" xr:uid="{00000000-0005-0000-0000-000016000000}"/>
    <cellStyle name="Procent 4 2" xfId="23" xr:uid="{00000000-0005-0000-0000-000017000000}"/>
    <cellStyle name="Procent 4 3" xfId="28" xr:uid="{40BA204E-CD75-41F9-905B-4A33CEF94FA0}"/>
    <cellStyle name="Procent 4 4" xfId="30" xr:uid="{2E30D933-D802-41EB-85BC-29326A4F7921}"/>
    <cellStyle name="Procent 5" xfId="18" xr:uid="{00000000-0005-0000-0000-000018000000}"/>
    <cellStyle name="Tusental 2" xfId="7" xr:uid="{00000000-0005-0000-0000-00001A000000}"/>
    <cellStyle name="Tusental 3" xfId="26" xr:uid="{2E1DD66B-10DB-43BF-BBA5-F5B6E537547A}"/>
  </cellStyles>
  <dxfs count="1">
    <dxf>
      <font>
        <color theme="0"/>
      </font>
    </dxf>
  </dxfs>
  <tableStyles count="0" defaultTableStyle="TableStyleMedium2" defaultPivotStyle="PivotStyleLight16"/>
  <colors>
    <mruColors>
      <color rgb="FFFFFFCC"/>
      <color rgb="FFFF0066"/>
      <color rgb="FFFF00FF"/>
      <color rgb="FF3399FF"/>
      <color rgb="FFFF33CC"/>
      <color rgb="FFFF66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1979" y="240864"/>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Process-ansvarig</a:t>
          </a:r>
        </a:p>
      </dsp:txBody>
      <dsp:txXfrm>
        <a:off x="311676" y="240864"/>
        <a:ext cx="929091" cy="619393"/>
      </dsp:txXfrm>
    </dsp:sp>
    <dsp:sp modelId="{D3FA3968-1E17-48E4-92A2-61646B258802}">
      <dsp:nvSpPr>
        <dsp:cNvPr id="0" name=""/>
        <dsp:cNvSpPr/>
      </dsp:nvSpPr>
      <dsp:spPr>
        <a:xfrm>
          <a:off x="1349161" y="293513"/>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06209" y="293513"/>
        <a:ext cx="771145" cy="514096"/>
      </dsp:txXfrm>
    </dsp:sp>
    <dsp:sp modelId="{B7E6E64B-41F7-4444-9F3B-9B4E596CD97F}">
      <dsp:nvSpPr>
        <dsp:cNvPr id="0" name=""/>
        <dsp:cNvSpPr/>
      </dsp:nvSpPr>
      <dsp:spPr>
        <a:xfrm>
          <a:off x="1979" y="946973"/>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Ekonom	</a:t>
          </a:r>
        </a:p>
      </dsp:txBody>
      <dsp:txXfrm>
        <a:off x="311676" y="946973"/>
        <a:ext cx="929091" cy="619393"/>
      </dsp:txXfrm>
    </dsp:sp>
    <dsp:sp modelId="{434EA215-790B-4BD4-BD58-488A0605F30F}">
      <dsp:nvSpPr>
        <dsp:cNvPr id="0" name=""/>
        <dsp:cNvSpPr/>
      </dsp:nvSpPr>
      <dsp:spPr>
        <a:xfrm>
          <a:off x="1349161" y="999622"/>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999622"/>
        <a:ext cx="771145" cy="514096"/>
      </dsp:txXfrm>
    </dsp:sp>
    <dsp:sp modelId="{952E7CA4-5D0D-4471-89CD-3ED8E0CF51CF}">
      <dsp:nvSpPr>
        <dsp:cNvPr id="0" name=""/>
        <dsp:cNvSpPr/>
      </dsp:nvSpPr>
      <dsp:spPr>
        <a:xfrm>
          <a:off x="2454469"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711517" y="999622"/>
        <a:ext cx="771145" cy="514096"/>
      </dsp:txXfrm>
    </dsp:sp>
    <dsp:sp modelId="{0909CF7B-D69A-4DEB-8500-92F8EAAF5682}">
      <dsp:nvSpPr>
        <dsp:cNvPr id="0" name=""/>
        <dsp:cNvSpPr/>
      </dsp:nvSpPr>
      <dsp:spPr>
        <a:xfrm>
          <a:off x="3559777"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816825" y="999622"/>
        <a:ext cx="771145" cy="514096"/>
      </dsp:txXfrm>
    </dsp:sp>
    <dsp:sp modelId="{DF14A9E0-C730-45C1-94AB-F8075C47578F}">
      <dsp:nvSpPr>
        <dsp:cNvPr id="0" name=""/>
        <dsp:cNvSpPr/>
      </dsp:nvSpPr>
      <dsp:spPr>
        <a:xfrm>
          <a:off x="4665085"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4922133" y="999622"/>
        <a:ext cx="771145" cy="514096"/>
      </dsp:txXfrm>
    </dsp:sp>
    <dsp:sp modelId="{A323C60D-3B01-4F6C-B8D2-7F7F24C65997}">
      <dsp:nvSpPr>
        <dsp:cNvPr id="0" name=""/>
        <dsp:cNvSpPr/>
      </dsp:nvSpPr>
      <dsp:spPr>
        <a:xfrm>
          <a:off x="1979" y="1653082"/>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Avdelnings- chef</a:t>
          </a:r>
        </a:p>
      </dsp:txBody>
      <dsp:txXfrm>
        <a:off x="311676" y="1653082"/>
        <a:ext cx="929091" cy="619393"/>
      </dsp:txXfrm>
    </dsp:sp>
    <dsp:sp modelId="{B434CD88-6E64-47F9-B487-54BC545C4774}">
      <dsp:nvSpPr>
        <dsp:cNvPr id="0" name=""/>
        <dsp:cNvSpPr/>
      </dsp:nvSpPr>
      <dsp:spPr>
        <a:xfrm>
          <a:off x="1349161"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1705731"/>
        <a:ext cx="771145" cy="514096"/>
      </dsp:txXfrm>
    </dsp:sp>
    <dsp:sp modelId="{D3EF92C7-FAD7-4BCE-8C54-C9F0BEDA3679}">
      <dsp:nvSpPr>
        <dsp:cNvPr id="0" name=""/>
        <dsp:cNvSpPr/>
      </dsp:nvSpPr>
      <dsp:spPr>
        <a:xfrm>
          <a:off x="2454469" y="1705731"/>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711517" y="1705731"/>
        <a:ext cx="771145" cy="514096"/>
      </dsp:txXfrm>
    </dsp:sp>
    <dsp:sp modelId="{DCDD2624-1BAB-4E79-A648-818294019368}">
      <dsp:nvSpPr>
        <dsp:cNvPr id="0" name=""/>
        <dsp:cNvSpPr/>
      </dsp:nvSpPr>
      <dsp:spPr>
        <a:xfrm>
          <a:off x="3559777"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1705731"/>
        <a:ext cx="771145" cy="514096"/>
      </dsp:txXfrm>
    </dsp:sp>
    <dsp:sp modelId="{85A3FBAB-F9C0-4E09-8E28-4A18F26B4C60}">
      <dsp:nvSpPr>
        <dsp:cNvPr id="0" name=""/>
        <dsp:cNvSpPr/>
      </dsp:nvSpPr>
      <dsp:spPr>
        <a:xfrm>
          <a:off x="4665085"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4922133" y="1705731"/>
        <a:ext cx="771145" cy="514096"/>
      </dsp:txXfrm>
    </dsp:sp>
    <dsp:sp modelId="{88658733-B427-41E0-BDDA-32C44A1C38C8}">
      <dsp:nvSpPr>
        <dsp:cNvPr id="0" name=""/>
        <dsp:cNvSpPr/>
      </dsp:nvSpPr>
      <dsp:spPr>
        <a:xfrm>
          <a:off x="5770393"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027441" y="1705731"/>
        <a:ext cx="771145" cy="514096"/>
      </dsp:txXfrm>
    </dsp:sp>
    <dsp:sp modelId="{5F0FEF66-556A-4417-8149-BCD0D21B53B0}">
      <dsp:nvSpPr>
        <dsp:cNvPr id="0" name=""/>
        <dsp:cNvSpPr/>
      </dsp:nvSpPr>
      <dsp:spPr>
        <a:xfrm>
          <a:off x="1979" y="2359191"/>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Övergripande chef</a:t>
          </a:r>
        </a:p>
      </dsp:txBody>
      <dsp:txXfrm>
        <a:off x="311676" y="2359191"/>
        <a:ext cx="929091" cy="619393"/>
      </dsp:txXfrm>
    </dsp:sp>
    <dsp:sp modelId="{225F571B-E70B-486C-9EB5-4BEB797F5699}">
      <dsp:nvSpPr>
        <dsp:cNvPr id="0" name=""/>
        <dsp:cNvSpPr/>
      </dsp:nvSpPr>
      <dsp:spPr>
        <a:xfrm>
          <a:off x="1340929" y="2411839"/>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597977" y="2411839"/>
        <a:ext cx="771145" cy="514096"/>
      </dsp:txXfrm>
    </dsp:sp>
    <dsp:sp modelId="{30C9251C-9ACE-46D8-A6CB-B5891BAFCF4E}">
      <dsp:nvSpPr>
        <dsp:cNvPr id="0" name=""/>
        <dsp:cNvSpPr/>
      </dsp:nvSpPr>
      <dsp:spPr>
        <a:xfrm>
          <a:off x="2454469"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711517" y="2411839"/>
        <a:ext cx="771145" cy="514096"/>
      </dsp:txXfrm>
    </dsp:sp>
    <dsp:sp modelId="{A29B1821-D433-4A06-97C3-5EC9701A4765}">
      <dsp:nvSpPr>
        <dsp:cNvPr id="0" name=""/>
        <dsp:cNvSpPr/>
      </dsp:nvSpPr>
      <dsp:spPr>
        <a:xfrm>
          <a:off x="3559777"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2411839"/>
        <a:ext cx="771145" cy="514096"/>
      </dsp:txXfrm>
    </dsp:sp>
    <dsp:sp modelId="{18DB4ECD-67E2-40F7-9273-408D9EC03637}">
      <dsp:nvSpPr>
        <dsp:cNvPr id="0" name=""/>
        <dsp:cNvSpPr/>
      </dsp:nvSpPr>
      <dsp:spPr>
        <a:xfrm>
          <a:off x="4665085"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922133" y="2411839"/>
        <a:ext cx="771145" cy="514096"/>
      </dsp:txXfrm>
    </dsp:sp>
    <dsp:sp modelId="{5C25A4AE-7FC5-453E-97A2-386484EB6359}">
      <dsp:nvSpPr>
        <dsp:cNvPr id="0" name=""/>
        <dsp:cNvSpPr/>
      </dsp:nvSpPr>
      <dsp:spPr>
        <a:xfrm>
          <a:off x="5770393"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027441" y="2411839"/>
        <a:ext cx="771145" cy="514096"/>
      </dsp:txXfrm>
    </dsp:sp>
    <dsp:sp modelId="{DA7C7F53-D58E-40AB-99F5-2500FD9482C0}">
      <dsp:nvSpPr>
        <dsp:cNvPr id="0" name=""/>
        <dsp:cNvSpPr/>
      </dsp:nvSpPr>
      <dsp:spPr>
        <a:xfrm>
          <a:off x="6875701"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132749" y="2411839"/>
        <a:ext cx="771145" cy="514096"/>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488950</xdr:colOff>
          <xdr:row>122</xdr:row>
          <xdr:rowOff>31750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313180" y="3917156"/>
          <a:ext cx="1791970" cy="1056164"/>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675255" y="3927951"/>
          <a:ext cx="2142173" cy="1127445"/>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403090" y="3943192"/>
          <a:ext cx="2151380" cy="1045368"/>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85875" y="5298281"/>
          <a:ext cx="1791970" cy="1056164"/>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696845" y="5298281"/>
          <a:ext cx="2135823" cy="1213170"/>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76200</xdr:colOff>
      <xdr:row>67</xdr:row>
      <xdr:rowOff>0</xdr:rowOff>
    </xdr:from>
    <xdr:to>
      <xdr:col>36</xdr:col>
      <xdr:colOff>438150</xdr:colOff>
      <xdr:row>70</xdr:row>
      <xdr:rowOff>6350</xdr:rowOff>
    </xdr:to>
    <xdr:pic>
      <xdr:nvPicPr>
        <xdr:cNvPr id="2" name="Bildobjekt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D000000}"/>
            </a:ext>
          </a:extLst>
        </xdr:cNvPr>
        <xdr:cNvPicPr>
          <a:picLocks noChangeAspect="1"/>
        </xdr:cNvPicPr>
      </xdr:nvPicPr>
      <xdr:blipFill>
        <a:blip xmlns:r="http://schemas.openxmlformats.org/officeDocument/2006/relationships" r:embed="rId1"/>
        <a:stretch>
          <a:fillRect/>
        </a:stretch>
      </xdr:blipFill>
      <xdr:spPr>
        <a:xfrm>
          <a:off x="11385550" y="3098800"/>
          <a:ext cx="361950" cy="508000"/>
        </a:xfrm>
        <a:prstGeom prst="rect">
          <a:avLst/>
        </a:prstGeom>
      </xdr:spPr>
    </xdr:pic>
    <xdr:clientData/>
  </xdr:twoCellAnchor>
  <xdr:twoCellAnchor editAs="oneCell">
    <xdr:from>
      <xdr:col>0</xdr:col>
      <xdr:colOff>0</xdr:colOff>
      <xdr:row>70</xdr:row>
      <xdr:rowOff>77787</xdr:rowOff>
    </xdr:from>
    <xdr:to>
      <xdr:col>19</xdr:col>
      <xdr:colOff>377825</xdr:colOff>
      <xdr:row>97</xdr:row>
      <xdr:rowOff>128587</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5787"/>
          <a:ext cx="15292388" cy="4979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22</xdr:col>
      <xdr:colOff>228600</xdr:colOff>
      <xdr:row>60</xdr:row>
      <xdr:rowOff>57150</xdr:rowOff>
    </xdr:to>
    <xdr:pic>
      <xdr:nvPicPr>
        <xdr:cNvPr id="4" name="Bildobjekt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753475"/>
          <a:ext cx="14592300" cy="520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42</xdr:row>
      <xdr:rowOff>0</xdr:rowOff>
    </xdr:from>
    <xdr:to>
      <xdr:col>3</xdr:col>
      <xdr:colOff>9525</xdr:colOff>
      <xdr:row>42</xdr:row>
      <xdr:rowOff>47627</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822222" y="7979833"/>
          <a:ext cx="6350" cy="444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9105900" y="1196340"/>
          <a:ext cx="45719" cy="2994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9151620" y="1927860"/>
          <a:ext cx="45719" cy="29533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9151620" y="2468880"/>
          <a:ext cx="45719" cy="303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9163050" y="2994660"/>
          <a:ext cx="62506"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4762500"/>
          <a:ext cx="68580" cy="296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9083040" y="6217920"/>
          <a:ext cx="45719"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9128760" y="930402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8578849" y="10071735"/>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1140" y="12047220"/>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9083040" y="12618720"/>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3520" y="5692140"/>
          <a:ext cx="76200" cy="296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8578851" y="13342621"/>
          <a:ext cx="73024" cy="667068"/>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9136380" y="10500360"/>
          <a:ext cx="45719" cy="92202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9136380" y="6789420"/>
          <a:ext cx="45719" cy="69342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9121140" y="3581400"/>
          <a:ext cx="68580" cy="9906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6</xdr:col>
      <xdr:colOff>99407</xdr:colOff>
      <xdr:row>1</xdr:row>
      <xdr:rowOff>47625</xdr:rowOff>
    </xdr:from>
    <xdr:to>
      <xdr:col>13</xdr:col>
      <xdr:colOff>130810</xdr:colOff>
      <xdr:row>10</xdr:row>
      <xdr:rowOff>87313</xdr:rowOff>
    </xdr:to>
    <xdr:pic>
      <xdr:nvPicPr>
        <xdr:cNvPr id="18" name="Platshållare för innehåll 3">
          <a:extLst>
            <a:ext uri="{FF2B5EF4-FFF2-40B4-BE49-F238E27FC236}">
              <a16:creationId xmlns:a16="http://schemas.microsoft.com/office/drawing/2014/main" id="{00000000-0008-0000-1000-000012000000}"/>
            </a:ext>
          </a:extLst>
        </xdr:cNvPr>
        <xdr:cNvPicPr>
          <a:picLocks noGrp="1" noChangeAspect="1"/>
        </xdr:cNvPicPr>
      </xdr:nvPicPr>
      <xdr:blipFill>
        <a:blip xmlns:r="http://schemas.openxmlformats.org/officeDocument/2006/relationships" r:embed="rId3"/>
        <a:stretch>
          <a:fillRect/>
        </a:stretch>
      </xdr:blipFill>
      <xdr:spPr>
        <a:xfrm>
          <a:off x="3964970" y="246063"/>
          <a:ext cx="3992215" cy="11826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2063750</xdr:colOff>
      <xdr:row>7</xdr:row>
      <xdr:rowOff>0</xdr:rowOff>
    </xdr:from>
    <xdr:to>
      <xdr:col>5</xdr:col>
      <xdr:colOff>167640</xdr:colOff>
      <xdr:row>11</xdr:row>
      <xdr:rowOff>148167</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191500" y="1217083"/>
          <a:ext cx="209973" cy="7831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ghal\AppData\Local\Microsoft\Windows\INetCache\Content.Outlook\XEK0XVT4\Internhyra%20per%20inst%20ver%202%20f&#246;r&#228;ndr%20bokn%20bara%20250408.xlsx" TargetMode="External"/><Relationship Id="rId1" Type="http://schemas.openxmlformats.org/officeDocument/2006/relationships/externalLinkPath" Target="file:///C:\Users\inghal\AppData\Local\Microsoft\Windows\INetCache\Content.Outlook\XEK0XVT4\Internhyra%20per%20inst%20ver%202%20f&#246;r&#228;ndr%20bokn%20bara%20250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K20">
            <v>1.1658171911107627E-2</v>
          </cell>
        </row>
        <row r="21">
          <cell r="K21">
            <v>0.10667715942608992</v>
          </cell>
        </row>
        <row r="22">
          <cell r="K22">
            <v>9.3341483662260655E-3</v>
          </cell>
        </row>
        <row r="23">
          <cell r="K23">
            <v>8.4223700528984966E-2</v>
          </cell>
        </row>
        <row r="24">
          <cell r="K24">
            <v>9.6166755343592952E-2</v>
          </cell>
        </row>
        <row r="25">
          <cell r="K25">
            <v>0.11711793481686118</v>
          </cell>
        </row>
        <row r="26">
          <cell r="K26">
            <v>0.14639816098040692</v>
          </cell>
        </row>
        <row r="27">
          <cell r="K27">
            <v>0.10021479462189868</v>
          </cell>
        </row>
        <row r="28">
          <cell r="K28">
            <v>5.6546431073140432E-2</v>
          </cell>
        </row>
        <row r="29">
          <cell r="K29">
            <v>0.14377341432580254</v>
          </cell>
        </row>
        <row r="30">
          <cell r="K30">
            <v>5.9214011037066368E-2</v>
          </cell>
        </row>
        <row r="31">
          <cell r="K31">
            <v>6.8675317568822322E-2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7.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printerSettings" Target="../printerSettings/printerSettings3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comments" Target="../comments3.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printerSettings" Target="../printerSettings/printerSettings4.bin"/><Relationship Id="rId7" Type="http://schemas.openxmlformats.org/officeDocument/2006/relationships/package" Target="../embeddings/Microsoft_PowerPoint_Slide.sldx"/><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comments" Target="../comments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comments" Target="../comments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6"/>
  <sheetViews>
    <sheetView tabSelected="1" zoomScale="90" zoomScaleNormal="90" workbookViewId="0">
      <selection activeCell="N16" sqref="N16"/>
    </sheetView>
  </sheetViews>
  <sheetFormatPr defaultColWidth="9.1796875" defaultRowHeight="10" x14ac:dyDescent="0.2"/>
  <cols>
    <col min="1" max="1" width="1.453125" style="2" customWidth="1"/>
    <col min="2" max="2" width="11.1796875" style="5" customWidth="1"/>
    <col min="3" max="3" width="13" style="2" customWidth="1"/>
    <col min="4" max="11" width="9.1796875" style="2"/>
    <col min="12" max="12" width="9.1796875" style="4"/>
    <col min="13" max="13" width="3.453125" style="2" customWidth="1"/>
    <col min="14" max="14" width="35.453125" style="4" customWidth="1"/>
    <col min="15" max="15" width="25.81640625" style="2" customWidth="1"/>
    <col min="16" max="16384" width="9.1796875" style="2"/>
  </cols>
  <sheetData>
    <row r="3" spans="2:15" ht="10.5" x14ac:dyDescent="0.25">
      <c r="B3" s="3" t="s">
        <v>0</v>
      </c>
    </row>
    <row r="4" spans="2:15" ht="10.5" x14ac:dyDescent="0.25">
      <c r="B4" s="3" t="s">
        <v>1</v>
      </c>
    </row>
    <row r="5" spans="2:15" x14ac:dyDescent="0.2">
      <c r="B5" s="1">
        <v>45715</v>
      </c>
    </row>
    <row r="6" spans="2:15" x14ac:dyDescent="0.2">
      <c r="B6" s="5" t="s">
        <v>2</v>
      </c>
    </row>
    <row r="7" spans="2:15" ht="13" x14ac:dyDescent="0.3">
      <c r="B7" s="502" t="s">
        <v>3</v>
      </c>
      <c r="C7" s="863" t="s">
        <v>4</v>
      </c>
      <c r="D7" s="539"/>
      <c r="E7" s="539"/>
      <c r="F7" s="539"/>
      <c r="G7" s="539"/>
      <c r="H7" s="539"/>
      <c r="I7" s="539"/>
      <c r="J7" s="539"/>
      <c r="K7" s="7"/>
      <c r="L7" s="8"/>
      <c r="M7" s="7"/>
      <c r="N7" s="502" t="s">
        <v>5</v>
      </c>
      <c r="O7" s="235" t="s">
        <v>6</v>
      </c>
    </row>
    <row r="8" spans="2:15" ht="13" x14ac:dyDescent="0.3">
      <c r="B8" s="11"/>
      <c r="C8" s="9" t="s">
        <v>7</v>
      </c>
      <c r="D8" s="540" t="s">
        <v>8</v>
      </c>
      <c r="E8" s="540"/>
      <c r="F8" s="540"/>
      <c r="G8" s="540"/>
      <c r="H8" s="540"/>
      <c r="I8" s="540"/>
      <c r="J8" s="540"/>
      <c r="K8" s="10"/>
      <c r="L8" s="11"/>
      <c r="M8" s="10"/>
      <c r="N8" s="11"/>
      <c r="O8" s="236"/>
    </row>
    <row r="9" spans="2:15" ht="13" x14ac:dyDescent="0.3">
      <c r="B9" s="8"/>
      <c r="C9" s="6" t="s">
        <v>7</v>
      </c>
      <c r="D9" s="539" t="s">
        <v>9</v>
      </c>
      <c r="E9" s="539"/>
      <c r="F9" s="539"/>
      <c r="G9" s="539"/>
      <c r="H9" s="539"/>
      <c r="I9" s="539"/>
      <c r="J9" s="539"/>
      <c r="K9" s="7"/>
      <c r="L9" s="8"/>
      <c r="M9" s="7"/>
      <c r="N9" s="8"/>
      <c r="O9" s="237"/>
    </row>
    <row r="10" spans="2:15" ht="13" x14ac:dyDescent="0.3">
      <c r="B10" s="786"/>
      <c r="C10" s="9" t="s">
        <v>10</v>
      </c>
      <c r="D10" s="540" t="s">
        <v>11</v>
      </c>
      <c r="E10" s="540"/>
      <c r="F10" s="540"/>
      <c r="G10" s="540"/>
      <c r="H10" s="540"/>
      <c r="I10" s="540"/>
      <c r="J10" s="540"/>
      <c r="K10" s="10"/>
      <c r="L10" s="11"/>
      <c r="M10" s="10"/>
      <c r="N10" s="541"/>
      <c r="O10" s="238"/>
    </row>
    <row r="11" spans="2:15" ht="13" x14ac:dyDescent="0.3">
      <c r="B11" s="787"/>
      <c r="C11" s="6" t="s">
        <v>12</v>
      </c>
      <c r="D11" s="539" t="s">
        <v>13</v>
      </c>
      <c r="E11" s="539"/>
      <c r="F11" s="539"/>
      <c r="G11" s="539"/>
      <c r="H11" s="539"/>
      <c r="I11" s="539"/>
      <c r="J11" s="539"/>
      <c r="K11" s="7"/>
      <c r="L11" s="8"/>
      <c r="M11" s="7"/>
      <c r="N11" s="8"/>
      <c r="O11" s="239"/>
    </row>
    <row r="12" spans="2:15" ht="13" x14ac:dyDescent="0.3">
      <c r="B12" s="788"/>
      <c r="C12" s="9" t="s">
        <v>14</v>
      </c>
      <c r="D12" s="540" t="s">
        <v>15</v>
      </c>
      <c r="E12" s="540"/>
      <c r="F12" s="540"/>
      <c r="G12" s="540"/>
      <c r="H12" s="540"/>
      <c r="I12" s="540"/>
      <c r="J12" s="540"/>
      <c r="K12" s="10"/>
      <c r="L12" s="11"/>
      <c r="M12" s="10"/>
      <c r="N12" s="11"/>
      <c r="O12" s="236"/>
    </row>
    <row r="13" spans="2:15" ht="13" x14ac:dyDescent="0.3">
      <c r="B13" s="787">
        <v>45756</v>
      </c>
      <c r="C13" s="6" t="s">
        <v>16</v>
      </c>
      <c r="D13" s="539" t="s">
        <v>17</v>
      </c>
      <c r="E13" s="539"/>
      <c r="F13" s="539"/>
      <c r="G13" s="539"/>
      <c r="H13" s="539"/>
      <c r="I13" s="539"/>
      <c r="J13" s="539"/>
      <c r="K13" s="7"/>
      <c r="L13" s="8"/>
      <c r="M13" s="7"/>
      <c r="N13" s="8"/>
      <c r="O13" s="237" t="s">
        <v>18</v>
      </c>
    </row>
    <row r="14" spans="2:15" ht="13" x14ac:dyDescent="0.3">
      <c r="B14" s="11"/>
      <c r="C14" s="9" t="s">
        <v>19</v>
      </c>
      <c r="D14" s="540" t="s">
        <v>20</v>
      </c>
      <c r="E14" s="540"/>
      <c r="F14" s="540"/>
      <c r="G14" s="540"/>
      <c r="H14" s="540"/>
      <c r="I14" s="540"/>
      <c r="J14" s="540"/>
      <c r="K14" s="10"/>
      <c r="L14" s="11"/>
      <c r="M14" s="10"/>
      <c r="N14" s="11"/>
      <c r="O14" s="236"/>
    </row>
    <row r="15" spans="2:15" ht="25" customHeight="1" x14ac:dyDescent="0.3">
      <c r="B15" s="787"/>
      <c r="C15" s="6" t="s">
        <v>21</v>
      </c>
      <c r="D15" s="539" t="s">
        <v>22</v>
      </c>
      <c r="E15" s="539"/>
      <c r="F15" s="539"/>
      <c r="G15" s="539"/>
      <c r="H15" s="539"/>
      <c r="I15" s="539"/>
      <c r="J15" s="539"/>
      <c r="K15" s="7"/>
      <c r="L15" s="8"/>
      <c r="M15" s="7"/>
      <c r="N15" s="8"/>
      <c r="O15" s="239"/>
    </row>
    <row r="16" spans="2:15" ht="28.5" customHeight="1" x14ac:dyDescent="0.3">
      <c r="B16" s="786" t="s">
        <v>929</v>
      </c>
      <c r="C16" s="9" t="s">
        <v>23</v>
      </c>
      <c r="D16" s="540" t="s">
        <v>24</v>
      </c>
      <c r="E16" s="540"/>
      <c r="F16" s="540"/>
      <c r="G16" s="540"/>
      <c r="H16" s="540"/>
      <c r="I16" s="540"/>
      <c r="J16" s="540"/>
      <c r="K16" s="10"/>
      <c r="L16" s="11"/>
      <c r="M16" s="10"/>
      <c r="N16" s="11"/>
      <c r="O16" s="238" t="s">
        <v>928</v>
      </c>
    </row>
    <row r="17" spans="2:15" ht="13" x14ac:dyDescent="0.3">
      <c r="B17" s="787"/>
      <c r="C17" s="6" t="s">
        <v>25</v>
      </c>
      <c r="D17" s="539" t="s">
        <v>26</v>
      </c>
      <c r="E17" s="539"/>
      <c r="F17" s="539"/>
      <c r="G17" s="539"/>
      <c r="H17" s="539"/>
      <c r="I17" s="539"/>
      <c r="J17" s="539"/>
      <c r="K17" s="7"/>
      <c r="L17" s="8"/>
      <c r="M17" s="7"/>
      <c r="N17" s="8" t="s">
        <v>27</v>
      </c>
      <c r="O17" s="237"/>
    </row>
    <row r="18" spans="2:15" ht="13" x14ac:dyDescent="0.3">
      <c r="B18" s="788"/>
      <c r="C18" s="9" t="s">
        <v>28</v>
      </c>
      <c r="D18" s="540" t="s">
        <v>29</v>
      </c>
      <c r="E18" s="540"/>
      <c r="F18" s="540"/>
      <c r="G18" s="540"/>
      <c r="H18" s="540"/>
      <c r="I18" s="540"/>
      <c r="J18" s="540"/>
      <c r="K18" s="10"/>
      <c r="L18" s="11"/>
      <c r="M18" s="10"/>
      <c r="N18" s="11"/>
      <c r="O18" s="238"/>
    </row>
    <row r="19" spans="2:15" ht="13" x14ac:dyDescent="0.3">
      <c r="B19" s="789"/>
      <c r="C19" s="6" t="s">
        <v>30</v>
      </c>
      <c r="D19" s="539" t="s">
        <v>31</v>
      </c>
      <c r="E19" s="539"/>
      <c r="F19" s="539"/>
      <c r="G19" s="539"/>
      <c r="H19" s="539"/>
      <c r="I19" s="539"/>
      <c r="J19" s="539"/>
      <c r="K19" s="7"/>
      <c r="L19" s="227"/>
      <c r="M19" s="7"/>
      <c r="N19" s="542"/>
      <c r="O19" s="240"/>
    </row>
    <row r="20" spans="2:15" ht="13" x14ac:dyDescent="0.3">
      <c r="B20" s="11"/>
      <c r="C20" s="9" t="s">
        <v>32</v>
      </c>
      <c r="D20" s="540" t="s">
        <v>33</v>
      </c>
      <c r="E20" s="540"/>
      <c r="F20" s="540"/>
      <c r="G20" s="540"/>
      <c r="H20" s="540"/>
      <c r="I20" s="540"/>
      <c r="J20" s="540"/>
      <c r="K20" s="10"/>
      <c r="L20" s="11"/>
      <c r="M20" s="10"/>
      <c r="N20" s="11"/>
      <c r="O20" s="236"/>
    </row>
    <row r="21" spans="2:15" ht="13" x14ac:dyDescent="0.3">
      <c r="B21" s="789"/>
      <c r="C21" s="6" t="s">
        <v>34</v>
      </c>
      <c r="D21" s="539" t="s">
        <v>35</v>
      </c>
      <c r="E21" s="539"/>
      <c r="F21" s="539"/>
      <c r="G21" s="539"/>
      <c r="H21" s="539"/>
      <c r="I21" s="539"/>
      <c r="J21" s="539"/>
      <c r="K21" s="7"/>
      <c r="L21" s="227"/>
      <c r="M21" s="7"/>
      <c r="N21" s="542"/>
      <c r="O21" s="240"/>
    </row>
    <row r="22" spans="2:15" ht="13" x14ac:dyDescent="0.3">
      <c r="B22" s="11"/>
      <c r="C22" s="9" t="s">
        <v>36</v>
      </c>
      <c r="D22" s="540" t="s">
        <v>37</v>
      </c>
      <c r="E22" s="540"/>
      <c r="F22" s="540"/>
      <c r="G22" s="540"/>
      <c r="H22" s="540"/>
      <c r="I22" s="540"/>
      <c r="J22" s="540"/>
      <c r="K22" s="10"/>
      <c r="L22" s="11"/>
      <c r="M22" s="10"/>
      <c r="N22" s="11"/>
      <c r="O22" s="236"/>
    </row>
    <row r="23" spans="2:15" ht="13" x14ac:dyDescent="0.3">
      <c r="B23" s="789"/>
      <c r="C23" s="6" t="s">
        <v>38</v>
      </c>
      <c r="D23" s="539" t="s">
        <v>39</v>
      </c>
      <c r="E23" s="539"/>
      <c r="F23" s="539"/>
      <c r="G23" s="539"/>
      <c r="H23" s="539"/>
      <c r="I23" s="539"/>
      <c r="J23" s="539"/>
      <c r="K23" s="7"/>
      <c r="L23" s="227"/>
      <c r="M23" s="7"/>
      <c r="N23" s="542"/>
      <c r="O23" s="240"/>
    </row>
    <row r="24" spans="2:15" ht="13" x14ac:dyDescent="0.3">
      <c r="B24" s="788">
        <v>45758</v>
      </c>
      <c r="C24" s="9" t="s">
        <v>40</v>
      </c>
      <c r="D24" s="540" t="s">
        <v>41</v>
      </c>
      <c r="E24" s="540"/>
      <c r="F24" s="540"/>
      <c r="G24" s="540"/>
      <c r="H24" s="540"/>
      <c r="I24" s="540"/>
      <c r="J24" s="540"/>
      <c r="K24" s="10"/>
      <c r="L24" s="11"/>
      <c r="M24" s="10"/>
      <c r="N24" s="11"/>
      <c r="O24" s="236" t="s">
        <v>42</v>
      </c>
    </row>
    <row r="25" spans="2:15" ht="6.65" customHeight="1" x14ac:dyDescent="0.3">
      <c r="C25" s="12"/>
      <c r="D25" s="32"/>
      <c r="E25" s="32"/>
      <c r="F25" s="32"/>
      <c r="G25" s="32"/>
      <c r="H25" s="32"/>
      <c r="I25" s="32"/>
      <c r="J25" s="32"/>
    </row>
    <row r="26" spans="2:15" ht="12.5" x14ac:dyDescent="0.25">
      <c r="C26" s="13" t="s">
        <v>43</v>
      </c>
      <c r="D26" s="32"/>
      <c r="E26" s="32"/>
      <c r="F26" s="32"/>
      <c r="G26" s="32"/>
      <c r="H26" s="32"/>
      <c r="I26" s="32"/>
      <c r="J26" s="32"/>
    </row>
    <row r="27" spans="2:15" ht="12.5" x14ac:dyDescent="0.25">
      <c r="B27" s="228">
        <v>1</v>
      </c>
      <c r="C27" s="246" t="s">
        <v>44</v>
      </c>
      <c r="D27" s="247"/>
      <c r="E27" s="247"/>
      <c r="F27" s="247"/>
      <c r="G27" s="247"/>
      <c r="H27" s="247"/>
      <c r="I27" s="247"/>
      <c r="J27" s="247"/>
      <c r="K27" s="248"/>
      <c r="L27" s="249"/>
      <c r="M27" s="248"/>
      <c r="N27" s="249"/>
    </row>
    <row r="28" spans="2:15" ht="12.5" x14ac:dyDescent="0.25">
      <c r="B28" s="228"/>
      <c r="C28" s="250" t="s">
        <v>45</v>
      </c>
      <c r="D28" s="247"/>
      <c r="E28" s="247"/>
      <c r="F28" s="247"/>
      <c r="G28" s="247"/>
      <c r="H28" s="247"/>
      <c r="I28" s="247"/>
      <c r="J28" s="247"/>
      <c r="K28" s="248"/>
      <c r="L28" s="249"/>
      <c r="M28" s="248"/>
      <c r="N28" s="249"/>
    </row>
    <row r="29" spans="2:15" ht="6" customHeight="1" x14ac:dyDescent="0.25">
      <c r="B29" s="228"/>
      <c r="C29" s="543"/>
      <c r="D29" s="32"/>
      <c r="E29" s="32"/>
      <c r="F29" s="32"/>
      <c r="G29" s="32"/>
      <c r="H29" s="32"/>
      <c r="I29" s="32"/>
      <c r="J29" s="32"/>
    </row>
    <row r="30" spans="2:15" ht="12.5" x14ac:dyDescent="0.25">
      <c r="B30" s="228">
        <v>2</v>
      </c>
      <c r="C30" s="246" t="s">
        <v>46</v>
      </c>
      <c r="D30" s="247"/>
      <c r="E30" s="247"/>
      <c r="F30" s="247"/>
      <c r="G30" s="247"/>
      <c r="H30" s="247"/>
      <c r="I30" s="247"/>
      <c r="J30" s="247"/>
      <c r="K30" s="248"/>
      <c r="L30" s="249"/>
      <c r="M30" s="248"/>
      <c r="N30" s="249"/>
    </row>
    <row r="31" spans="2:15" ht="6" customHeight="1" x14ac:dyDescent="0.25">
      <c r="B31" s="228"/>
      <c r="C31" s="13"/>
      <c r="D31" s="32"/>
      <c r="E31" s="32"/>
      <c r="F31" s="32"/>
      <c r="G31" s="32"/>
      <c r="H31" s="32"/>
      <c r="I31" s="32"/>
      <c r="J31" s="32"/>
    </row>
    <row r="32" spans="2:15" ht="12.5" x14ac:dyDescent="0.25">
      <c r="B32" s="228">
        <v>3</v>
      </c>
      <c r="C32" s="246" t="s">
        <v>47</v>
      </c>
      <c r="D32" s="247"/>
      <c r="E32" s="247"/>
      <c r="F32" s="247"/>
      <c r="G32" s="247"/>
      <c r="H32" s="247"/>
      <c r="I32" s="247"/>
      <c r="J32" s="247"/>
      <c r="K32" s="248"/>
      <c r="L32" s="249"/>
      <c r="M32" s="248"/>
      <c r="N32" s="249"/>
    </row>
    <row r="33" spans="2:14" ht="12.5" x14ac:dyDescent="0.25">
      <c r="B33" s="228"/>
      <c r="C33" s="246" t="s">
        <v>48</v>
      </c>
      <c r="D33" s="247"/>
      <c r="E33" s="247"/>
      <c r="F33" s="247"/>
      <c r="G33" s="247"/>
      <c r="H33" s="247"/>
      <c r="I33" s="247"/>
      <c r="J33" s="247"/>
      <c r="K33" s="248"/>
      <c r="L33" s="249"/>
      <c r="M33" s="248"/>
      <c r="N33" s="249"/>
    </row>
    <row r="34" spans="2:14" ht="5.15" customHeight="1" x14ac:dyDescent="0.25">
      <c r="B34" s="228"/>
      <c r="C34" s="32"/>
      <c r="D34" s="32"/>
      <c r="E34" s="32"/>
      <c r="F34" s="32"/>
      <c r="G34" s="32"/>
      <c r="H34" s="32"/>
      <c r="I34" s="32"/>
      <c r="J34" s="32"/>
    </row>
    <row r="35" spans="2:14" ht="12.5" x14ac:dyDescent="0.25">
      <c r="B35" s="228">
        <v>4</v>
      </c>
      <c r="C35" s="246" t="s">
        <v>49</v>
      </c>
      <c r="D35" s="247"/>
      <c r="E35" s="247"/>
      <c r="F35" s="247"/>
      <c r="G35" s="247"/>
      <c r="H35" s="247"/>
      <c r="I35" s="247"/>
      <c r="J35" s="247"/>
      <c r="K35" s="248"/>
      <c r="L35" s="249"/>
    </row>
    <row r="36" spans="2:14" ht="12.5" x14ac:dyDescent="0.25">
      <c r="B36" s="228"/>
      <c r="C36" s="250" t="s">
        <v>50</v>
      </c>
      <c r="D36" s="247"/>
      <c r="E36" s="247"/>
      <c r="F36" s="247"/>
      <c r="G36" s="247"/>
      <c r="H36" s="247"/>
      <c r="I36" s="247"/>
      <c r="J36" s="247"/>
      <c r="K36" s="248"/>
      <c r="L36" s="249"/>
    </row>
  </sheetData>
  <pageMargins left="0.70866141732283472" right="0.70866141732283472" top="0.74803149606299213" bottom="0.74803149606299213"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683B-3B44-4D5A-80CC-AE9806F73424}">
  <sheetPr>
    <tabColor theme="9" tint="0.79998168889431442"/>
  </sheetPr>
  <dimension ref="B1:Q115"/>
  <sheetViews>
    <sheetView showGridLines="0" topLeftCell="A22" zoomScale="80" zoomScaleNormal="80" workbookViewId="0">
      <selection activeCell="I3" sqref="I3"/>
    </sheetView>
  </sheetViews>
  <sheetFormatPr defaultColWidth="9.1796875" defaultRowHeight="12.5" x14ac:dyDescent="0.25"/>
  <cols>
    <col min="1" max="1" width="3.1796875" style="32" customWidth="1"/>
    <col min="2" max="2" width="66.81640625" style="32" customWidth="1"/>
    <col min="3" max="3" width="15.7265625" style="32" customWidth="1"/>
    <col min="4" max="4" width="15" style="32" customWidth="1"/>
    <col min="5" max="6" width="17.1796875" style="32" customWidth="1"/>
    <col min="7" max="7" width="15" style="32" customWidth="1"/>
    <col min="8" max="8" width="14" style="32" customWidth="1"/>
    <col min="9" max="9" width="15.26953125" style="32" customWidth="1"/>
    <col min="10" max="10" width="7.1796875" style="32" customWidth="1"/>
    <col min="11" max="11" width="47.26953125" style="32" customWidth="1"/>
    <col min="12" max="12" width="20" style="32" customWidth="1"/>
    <col min="13" max="13" width="9.1796875" style="32"/>
    <col min="14" max="14" width="13.1796875" style="32" customWidth="1"/>
    <col min="15" max="15" width="14.54296875" style="32" customWidth="1"/>
    <col min="16" max="16384" width="9.1796875" style="32"/>
  </cols>
  <sheetData>
    <row r="1" spans="2:17" ht="15.5" x14ac:dyDescent="0.35">
      <c r="B1" s="64" t="s">
        <v>401</v>
      </c>
      <c r="E1" s="34"/>
      <c r="F1" s="31"/>
      <c r="I1" s="12" t="s">
        <v>402</v>
      </c>
      <c r="J1" s="561"/>
      <c r="K1" s="562"/>
      <c r="L1" s="562"/>
      <c r="M1" s="562"/>
      <c r="N1" s="562"/>
      <c r="O1" s="562"/>
      <c r="P1" s="562"/>
      <c r="Q1" s="563"/>
    </row>
    <row r="2" spans="2:17" ht="14.5" x14ac:dyDescent="0.35">
      <c r="B2" s="870"/>
      <c r="E2" s="31"/>
      <c r="F2" s="31"/>
      <c r="I2" s="65">
        <v>45715</v>
      </c>
      <c r="J2" s="564"/>
      <c r="K2" s="565"/>
      <c r="L2" s="567"/>
      <c r="M2" s="567"/>
      <c r="N2" s="567"/>
      <c r="O2" s="567"/>
      <c r="P2" s="565"/>
      <c r="Q2" s="566"/>
    </row>
    <row r="3" spans="2:17" ht="18" customHeight="1" x14ac:dyDescent="0.35">
      <c r="B3" s="15" t="s">
        <v>403</v>
      </c>
      <c r="J3" s="564"/>
      <c r="K3" s="565"/>
      <c r="L3" s="565"/>
      <c r="M3" s="565"/>
      <c r="N3" s="565"/>
      <c r="O3" s="565"/>
      <c r="P3" s="565"/>
      <c r="Q3" s="566"/>
    </row>
    <row r="4" spans="2:17" ht="18" customHeight="1" x14ac:dyDescent="0.35">
      <c r="B4" s="21" t="s">
        <v>404</v>
      </c>
      <c r="K4" s="565"/>
      <c r="L4" s="565"/>
      <c r="M4" s="565"/>
      <c r="N4" s="565"/>
      <c r="O4" s="565"/>
      <c r="P4" s="565"/>
      <c r="Q4" s="566"/>
    </row>
    <row r="5" spans="2:17" ht="16.399999999999999" customHeight="1" x14ac:dyDescent="0.35">
      <c r="B5" s="32" t="s">
        <v>405</v>
      </c>
      <c r="K5" s="568"/>
      <c r="L5" s="568"/>
      <c r="M5" s="568"/>
      <c r="N5" s="568"/>
      <c r="O5" s="568"/>
      <c r="P5" s="67"/>
      <c r="Q5" s="68"/>
    </row>
    <row r="6" spans="2:17" ht="16.399999999999999" customHeight="1" x14ac:dyDescent="0.35">
      <c r="I6" s="66"/>
      <c r="J6" s="561"/>
      <c r="K6" s="568"/>
      <c r="L6" s="568"/>
      <c r="M6" s="568"/>
      <c r="N6" s="568"/>
      <c r="O6" s="568"/>
      <c r="P6" s="67"/>
      <c r="Q6" s="68"/>
    </row>
    <row r="7" spans="2:17" ht="8.5" customHeight="1" thickBot="1" x14ac:dyDescent="0.4">
      <c r="B7" s="569"/>
      <c r="C7" s="570"/>
      <c r="D7" s="570"/>
      <c r="E7" s="570"/>
      <c r="F7" s="569"/>
      <c r="G7" s="569"/>
      <c r="H7" s="569"/>
      <c r="J7" s="561"/>
      <c r="L7" s="568"/>
      <c r="M7" s="568"/>
      <c r="N7" s="568"/>
      <c r="O7" s="568"/>
      <c r="P7" s="67"/>
      <c r="Q7" s="68"/>
    </row>
    <row r="8" spans="2:17" ht="14.5" thickTop="1" x14ac:dyDescent="0.35">
      <c r="B8" s="871" t="s">
        <v>406</v>
      </c>
      <c r="C8" s="872"/>
      <c r="D8" s="872"/>
      <c r="E8" s="872"/>
      <c r="F8" s="871"/>
      <c r="G8" s="872"/>
      <c r="H8" s="872"/>
      <c r="I8" s="873"/>
      <c r="J8" s="561"/>
      <c r="L8" s="568"/>
      <c r="M8" s="568"/>
      <c r="N8" s="568"/>
      <c r="O8" s="568"/>
      <c r="P8" s="67"/>
      <c r="Q8" s="68"/>
    </row>
    <row r="9" spans="2:17" ht="13.5" x14ac:dyDescent="0.35">
      <c r="B9" s="72" t="s">
        <v>407</v>
      </c>
      <c r="C9" s="874"/>
      <c r="D9" s="874"/>
      <c r="E9" s="874"/>
      <c r="F9" s="100"/>
      <c r="G9" s="874"/>
      <c r="J9" s="561"/>
      <c r="L9" s="568"/>
      <c r="M9" s="568"/>
      <c r="N9" s="568"/>
      <c r="O9" s="568"/>
      <c r="P9" s="67"/>
      <c r="Q9" s="68"/>
    </row>
    <row r="10" spans="2:17" ht="18" customHeight="1" x14ac:dyDescent="0.35">
      <c r="B10" s="72"/>
      <c r="C10" s="874"/>
      <c r="D10" s="874"/>
      <c r="E10" s="874"/>
      <c r="F10" s="100"/>
      <c r="G10" s="874"/>
      <c r="J10" s="561"/>
      <c r="L10" s="568"/>
      <c r="M10" s="568"/>
      <c r="N10" s="568"/>
      <c r="O10" s="568"/>
      <c r="P10" s="67"/>
      <c r="Q10" s="68"/>
    </row>
    <row r="11" spans="2:17" ht="13.5" x14ac:dyDescent="0.35">
      <c r="B11" s="874"/>
      <c r="C11" s="571">
        <v>2025</v>
      </c>
      <c r="D11" s="572"/>
      <c r="E11" s="571"/>
      <c r="F11" s="571">
        <v>2025</v>
      </c>
      <c r="G11" s="573">
        <v>2024</v>
      </c>
      <c r="J11" s="561"/>
      <c r="L11" s="568"/>
      <c r="M11" s="568"/>
      <c r="N11" s="568"/>
      <c r="O11" s="568"/>
      <c r="P11" s="67"/>
      <c r="Q11" s="68"/>
    </row>
    <row r="12" spans="2:17" ht="33" customHeight="1" x14ac:dyDescent="0.35">
      <c r="B12" s="83" t="s">
        <v>408</v>
      </c>
      <c r="C12" s="794" t="s">
        <v>409</v>
      </c>
      <c r="D12" s="795" t="s">
        <v>410</v>
      </c>
      <c r="E12" s="795" t="s">
        <v>411</v>
      </c>
      <c r="F12" s="71" t="s">
        <v>412</v>
      </c>
      <c r="G12" s="573" t="s">
        <v>412</v>
      </c>
      <c r="H12" s="1045" t="s">
        <v>413</v>
      </c>
      <c r="J12" s="561"/>
      <c r="L12" s="568"/>
      <c r="M12" s="568"/>
      <c r="N12" s="568"/>
      <c r="O12" s="568"/>
      <c r="P12" s="67"/>
      <c r="Q12" s="68"/>
    </row>
    <row r="13" spans="2:17" ht="13.5" x14ac:dyDescent="0.35">
      <c r="B13" s="72" t="s">
        <v>414</v>
      </c>
      <c r="C13" s="796">
        <v>36687</v>
      </c>
      <c r="D13" s="796">
        <v>-116.62557354456102</v>
      </c>
      <c r="E13" s="797">
        <v>-1670.7906698612821</v>
      </c>
      <c r="F13" s="798">
        <v>34899.583756594162</v>
      </c>
      <c r="G13" s="73">
        <v>33772</v>
      </c>
      <c r="H13" s="1051">
        <v>3.3916301147930344E-2</v>
      </c>
      <c r="J13" s="561"/>
      <c r="L13" s="568"/>
      <c r="M13" s="568"/>
      <c r="N13" s="568"/>
      <c r="O13" s="568"/>
      <c r="P13" s="67"/>
      <c r="Q13" s="68"/>
    </row>
    <row r="14" spans="2:17" ht="13.5" x14ac:dyDescent="0.35">
      <c r="B14" s="72" t="s">
        <v>415</v>
      </c>
      <c r="C14" s="796">
        <v>64575</v>
      </c>
      <c r="D14" s="796">
        <v>-205.27970157385528</v>
      </c>
      <c r="E14" s="797">
        <v>-2940.8593645240085</v>
      </c>
      <c r="F14" s="798">
        <v>61428.860933902135</v>
      </c>
      <c r="G14" s="73">
        <v>58532</v>
      </c>
      <c r="H14" s="1051">
        <v>5.0032084943461258E-2</v>
      </c>
      <c r="I14" s="32" t="s">
        <v>416</v>
      </c>
      <c r="J14" s="561"/>
      <c r="L14" s="568"/>
      <c r="M14" s="568"/>
      <c r="N14" s="568"/>
      <c r="O14" s="568"/>
      <c r="P14" s="67"/>
      <c r="Q14" s="68"/>
    </row>
    <row r="15" spans="2:17" ht="13.5" x14ac:dyDescent="0.35">
      <c r="B15" s="72" t="s">
        <v>417</v>
      </c>
      <c r="C15" s="796">
        <v>66507</v>
      </c>
      <c r="D15" s="796">
        <v>-211.4214032144389</v>
      </c>
      <c r="E15" s="797">
        <v>-3028.8460512024503</v>
      </c>
      <c r="F15" s="798">
        <v>63266.732545583116</v>
      </c>
      <c r="G15" s="73">
        <v>61223</v>
      </c>
      <c r="H15" s="1051">
        <v>3.3913235935628887E-2</v>
      </c>
      <c r="J15" s="561"/>
      <c r="L15" s="568"/>
      <c r="M15" s="568"/>
      <c r="N15" s="568"/>
      <c r="O15" s="568"/>
      <c r="P15" s="67"/>
      <c r="Q15" s="68"/>
    </row>
    <row r="16" spans="2:17" ht="13.5" x14ac:dyDescent="0.35">
      <c r="B16" s="72" t="s">
        <v>418</v>
      </c>
      <c r="C16" s="796">
        <v>74319</v>
      </c>
      <c r="D16" s="796">
        <v>-236.25524028288578</v>
      </c>
      <c r="E16" s="797">
        <v>-3384.6183060326716</v>
      </c>
      <c r="F16" s="798">
        <v>70698.126453684439</v>
      </c>
      <c r="G16" s="73">
        <v>68415</v>
      </c>
      <c r="H16" s="1051">
        <v>3.3904898875079421E-2</v>
      </c>
      <c r="J16" s="561"/>
      <c r="L16" s="568"/>
      <c r="M16" s="568"/>
      <c r="N16" s="568"/>
      <c r="O16" s="568"/>
      <c r="P16" s="67"/>
      <c r="Q16" s="68"/>
    </row>
    <row r="17" spans="2:17" ht="13.5" x14ac:dyDescent="0.35">
      <c r="B17" s="72" t="s">
        <v>419</v>
      </c>
      <c r="C17" s="796">
        <v>44623</v>
      </c>
      <c r="D17" s="796">
        <v>-141.85359850298326</v>
      </c>
      <c r="E17" s="797">
        <v>-2032.2101033396023</v>
      </c>
      <c r="F17" s="798">
        <v>42448.936298157416</v>
      </c>
      <c r="G17" s="73">
        <v>41078</v>
      </c>
      <c r="H17" s="1051">
        <v>3.3908308189663748E-2</v>
      </c>
      <c r="J17" s="561"/>
      <c r="L17" s="568"/>
      <c r="M17" s="568"/>
      <c r="N17" s="568"/>
      <c r="O17" s="568"/>
      <c r="P17" s="67"/>
      <c r="Q17" s="68"/>
    </row>
    <row r="18" spans="2:17" ht="13.5" x14ac:dyDescent="0.35">
      <c r="B18" s="72" t="s">
        <v>420</v>
      </c>
      <c r="C18" s="796">
        <v>63238</v>
      </c>
      <c r="D18" s="796">
        <v>-201.02946601823399</v>
      </c>
      <c r="E18" s="797">
        <v>-2879.970027003782</v>
      </c>
      <c r="F18" s="798">
        <v>60157.000506977987</v>
      </c>
      <c r="G18" s="73">
        <v>58214</v>
      </c>
      <c r="H18" s="1051">
        <v>3.3917939510613712E-2</v>
      </c>
      <c r="J18" s="561"/>
      <c r="L18" s="568"/>
      <c r="M18" s="568"/>
      <c r="N18" s="568"/>
      <c r="O18" s="568"/>
      <c r="P18" s="67"/>
      <c r="Q18" s="68"/>
    </row>
    <row r="19" spans="2:17" ht="13.5" x14ac:dyDescent="0.35">
      <c r="B19" s="72" t="s">
        <v>421</v>
      </c>
      <c r="C19" s="796">
        <v>50239</v>
      </c>
      <c r="D19" s="796">
        <v>-159.70649519735059</v>
      </c>
      <c r="E19" s="797">
        <v>-2287.9726459825265</v>
      </c>
      <c r="F19" s="798">
        <v>47791.320858820123</v>
      </c>
      <c r="G19" s="73">
        <v>46248</v>
      </c>
      <c r="H19" s="1051">
        <v>3.3910500081379177E-2</v>
      </c>
      <c r="J19" s="561"/>
      <c r="L19" s="568"/>
      <c r="M19" s="568"/>
      <c r="N19" s="568"/>
      <c r="O19" s="568"/>
      <c r="P19" s="67"/>
      <c r="Q19" s="68"/>
    </row>
    <row r="20" spans="2:17" ht="13.5" x14ac:dyDescent="0.35">
      <c r="B20" s="72" t="s">
        <v>422</v>
      </c>
      <c r="C20" s="796">
        <v>177270</v>
      </c>
      <c r="D20" s="796">
        <v>-563.52973593491788</v>
      </c>
      <c r="E20" s="797">
        <v>-8073.1883786166618</v>
      </c>
      <c r="F20" s="798">
        <v>168633.28188544841</v>
      </c>
      <c r="G20" s="73">
        <v>163187</v>
      </c>
      <c r="H20" s="1051">
        <v>3.3911650148799516E-2</v>
      </c>
      <c r="J20" s="561"/>
      <c r="L20" s="568"/>
      <c r="M20" s="568"/>
      <c r="N20" s="568"/>
      <c r="O20" s="568"/>
      <c r="P20" s="67"/>
      <c r="Q20" s="68"/>
    </row>
    <row r="21" spans="2:17" ht="13.5" x14ac:dyDescent="0.35">
      <c r="B21" s="74" t="s">
        <v>423</v>
      </c>
      <c r="C21" s="799">
        <v>129158</v>
      </c>
      <c r="D21" s="799">
        <v>-410.58483462448311</v>
      </c>
      <c r="E21" s="800">
        <v>-5882.0830631543458</v>
      </c>
      <c r="F21" s="801">
        <v>122865.33210222116</v>
      </c>
      <c r="G21" s="75">
        <v>118898</v>
      </c>
      <c r="H21" s="1052">
        <v>3.3911650148799516E-2</v>
      </c>
      <c r="J21" s="561"/>
      <c r="L21" s="568"/>
      <c r="M21" s="568"/>
      <c r="N21" s="568"/>
      <c r="O21" s="568"/>
      <c r="P21" s="67"/>
      <c r="Q21" s="68"/>
    </row>
    <row r="22" spans="2:17" ht="17.5" customHeight="1" thickBot="1" x14ac:dyDescent="0.4">
      <c r="B22" s="569"/>
      <c r="C22" s="570"/>
      <c r="D22" s="570"/>
      <c r="E22" s="570"/>
      <c r="F22" s="569"/>
      <c r="G22" s="569"/>
      <c r="H22" s="569"/>
      <c r="J22" s="561"/>
      <c r="L22" s="568"/>
      <c r="M22" s="568"/>
      <c r="N22" s="568"/>
      <c r="O22" s="568"/>
      <c r="P22" s="67"/>
      <c r="Q22" s="68"/>
    </row>
    <row r="23" spans="2:17" ht="14.5" thickTop="1" x14ac:dyDescent="0.35">
      <c r="B23" s="871" t="s">
        <v>424</v>
      </c>
      <c r="C23" s="872"/>
      <c r="D23" s="872"/>
      <c r="E23" s="872"/>
      <c r="F23" s="871"/>
      <c r="G23" s="872"/>
      <c r="H23" s="872"/>
      <c r="J23" s="561"/>
      <c r="L23" s="568"/>
      <c r="M23" s="568"/>
      <c r="N23" s="568"/>
      <c r="O23" s="568"/>
      <c r="P23" s="67"/>
      <c r="Q23" s="68"/>
    </row>
    <row r="24" spans="2:17" ht="13.5" x14ac:dyDescent="0.35">
      <c r="B24" s="72" t="str">
        <f>+B9</f>
        <v>Bruttobelopp enligt BP 2025</v>
      </c>
      <c r="C24" s="874"/>
      <c r="D24" s="874"/>
      <c r="E24" s="874"/>
      <c r="F24" s="100"/>
      <c r="G24" s="874"/>
      <c r="J24" s="561"/>
      <c r="L24" s="568"/>
      <c r="M24" s="568"/>
      <c r="N24" s="568"/>
      <c r="O24" s="568"/>
      <c r="P24" s="67"/>
      <c r="Q24" s="68"/>
    </row>
    <row r="25" spans="2:17" ht="13.5" x14ac:dyDescent="0.35">
      <c r="B25" s="72" t="s">
        <v>425</v>
      </c>
      <c r="C25" s="874"/>
      <c r="D25" s="874"/>
      <c r="E25" s="874"/>
      <c r="F25" s="100"/>
      <c r="G25" s="876"/>
      <c r="J25" s="561"/>
      <c r="L25" s="568"/>
      <c r="M25" s="568"/>
      <c r="N25" s="568"/>
      <c r="O25" s="568"/>
      <c r="P25" s="67"/>
      <c r="Q25" s="68"/>
    </row>
    <row r="26" spans="2:17" ht="13.5" x14ac:dyDescent="0.35">
      <c r="B26" s="874"/>
      <c r="C26" s="571">
        <f>+C11</f>
        <v>2025</v>
      </c>
      <c r="D26" s="572"/>
      <c r="E26" s="571"/>
      <c r="F26" s="571">
        <f>+F11</f>
        <v>2025</v>
      </c>
      <c r="G26" s="573">
        <f>+G11</f>
        <v>2024</v>
      </c>
      <c r="J26" s="561"/>
      <c r="L26" s="568"/>
      <c r="M26" s="568"/>
      <c r="N26" s="568"/>
      <c r="O26" s="568"/>
      <c r="P26" s="67"/>
      <c r="Q26" s="68"/>
    </row>
    <row r="27" spans="2:17" ht="28.5" customHeight="1" x14ac:dyDescent="0.35">
      <c r="B27" s="83" t="s">
        <v>408</v>
      </c>
      <c r="C27" s="794" t="s">
        <v>426</v>
      </c>
      <c r="D27" s="795" t="s">
        <v>410</v>
      </c>
      <c r="E27" s="795" t="s">
        <v>411</v>
      </c>
      <c r="F27" s="71" t="s">
        <v>427</v>
      </c>
      <c r="G27" s="573" t="s">
        <v>427</v>
      </c>
      <c r="H27" s="573" t="s">
        <v>428</v>
      </c>
      <c r="J27" s="561"/>
      <c r="L27" s="568"/>
      <c r="M27" s="568"/>
      <c r="N27" s="568"/>
      <c r="O27" s="568"/>
      <c r="P27" s="67"/>
      <c r="Q27" s="68"/>
    </row>
    <row r="28" spans="2:17" ht="13.5" x14ac:dyDescent="0.35">
      <c r="B28" s="72" t="s">
        <v>414</v>
      </c>
      <c r="C28" s="796">
        <v>24956</v>
      </c>
      <c r="D28" s="796">
        <v>0</v>
      </c>
      <c r="E28" s="797">
        <v>-442.84167663233615</v>
      </c>
      <c r="F28" s="798">
        <f>+C28+D28+E28</f>
        <v>24513.158323367665</v>
      </c>
      <c r="G28" s="73">
        <v>22710</v>
      </c>
      <c r="H28" s="1046">
        <f t="shared" ref="H28:H36" si="0">+(+F28-G28)/G28</f>
        <v>7.939930970355194E-2</v>
      </c>
      <c r="I28" s="1047" t="s">
        <v>429</v>
      </c>
      <c r="J28" s="561"/>
      <c r="L28" s="568"/>
      <c r="M28" s="568"/>
      <c r="N28" s="568"/>
      <c r="O28" s="568"/>
      <c r="P28" s="67"/>
      <c r="Q28" s="68"/>
    </row>
    <row r="29" spans="2:17" ht="13.5" x14ac:dyDescent="0.35">
      <c r="B29" s="72" t="s">
        <v>415</v>
      </c>
      <c r="C29" s="796">
        <v>52756</v>
      </c>
      <c r="D29" s="796">
        <v>0</v>
      </c>
      <c r="E29" s="797">
        <v>-936.14984342104196</v>
      </c>
      <c r="F29" s="798">
        <f t="shared" ref="F29:F36" si="1">+C29+D29+E29</f>
        <v>51819.850156578956</v>
      </c>
      <c r="G29" s="73">
        <v>50117</v>
      </c>
      <c r="H29" s="1048">
        <f t="shared" si="0"/>
        <v>3.397749579142717E-2</v>
      </c>
      <c r="J29" s="561"/>
      <c r="L29" s="568"/>
      <c r="M29" s="568"/>
      <c r="N29" s="568"/>
      <c r="O29" s="568"/>
      <c r="P29" s="67"/>
      <c r="Q29" s="68"/>
    </row>
    <row r="30" spans="2:17" ht="13.5" x14ac:dyDescent="0.35">
      <c r="B30" s="72" t="s">
        <v>417</v>
      </c>
      <c r="C30" s="796">
        <v>57602</v>
      </c>
      <c r="D30" s="796">
        <v>0</v>
      </c>
      <c r="E30" s="797">
        <v>-1022.1416195454329</v>
      </c>
      <c r="F30" s="798">
        <f t="shared" si="1"/>
        <v>56579.858380454571</v>
      </c>
      <c r="G30" s="73">
        <v>54722</v>
      </c>
      <c r="H30" s="1048">
        <f t="shared" si="0"/>
        <v>3.3950849392466842E-2</v>
      </c>
      <c r="J30" s="561"/>
      <c r="L30" s="568"/>
      <c r="M30" s="568"/>
      <c r="N30" s="568"/>
      <c r="O30" s="568"/>
      <c r="P30" s="67"/>
      <c r="Q30" s="68"/>
    </row>
    <row r="31" spans="2:17" ht="13.5" x14ac:dyDescent="0.35">
      <c r="B31" s="72" t="s">
        <v>418</v>
      </c>
      <c r="C31" s="796">
        <v>90398</v>
      </c>
      <c r="D31" s="796">
        <v>0</v>
      </c>
      <c r="E31" s="797">
        <v>-1604.1032971714185</v>
      </c>
      <c r="F31" s="798">
        <f t="shared" si="1"/>
        <v>88793.896702828584</v>
      </c>
      <c r="G31" s="73">
        <v>85877</v>
      </c>
      <c r="H31" s="1048">
        <f t="shared" si="0"/>
        <v>3.3965982775697616E-2</v>
      </c>
      <c r="J31" s="561"/>
      <c r="L31" s="568"/>
      <c r="M31" s="568"/>
      <c r="N31" s="568"/>
      <c r="O31" s="568"/>
      <c r="P31" s="67"/>
      <c r="Q31" s="68"/>
    </row>
    <row r="32" spans="2:17" ht="13.5" x14ac:dyDescent="0.35">
      <c r="B32" s="72" t="s">
        <v>419</v>
      </c>
      <c r="C32" s="796">
        <v>46746</v>
      </c>
      <c r="D32" s="796">
        <v>0</v>
      </c>
      <c r="E32" s="797">
        <v>-829.50300592463475</v>
      </c>
      <c r="F32" s="798">
        <f t="shared" si="1"/>
        <v>45916.496994075365</v>
      </c>
      <c r="G32" s="73">
        <v>44409</v>
      </c>
      <c r="H32" s="1048">
        <f t="shared" si="0"/>
        <v>3.394575410559493E-2</v>
      </c>
      <c r="J32" s="561"/>
      <c r="L32" s="568"/>
      <c r="M32" s="568"/>
      <c r="N32" s="568"/>
      <c r="O32" s="568"/>
      <c r="P32" s="67"/>
      <c r="Q32" s="68"/>
    </row>
    <row r="33" spans="2:17" ht="13.5" x14ac:dyDescent="0.35">
      <c r="B33" s="72" t="s">
        <v>420</v>
      </c>
      <c r="C33" s="796">
        <v>61355</v>
      </c>
      <c r="D33" s="796">
        <v>0</v>
      </c>
      <c r="E33" s="797">
        <v>-1088.7382220619083</v>
      </c>
      <c r="F33" s="798">
        <f t="shared" si="1"/>
        <v>60266.261777938089</v>
      </c>
      <c r="G33" s="73">
        <v>58286</v>
      </c>
      <c r="H33" s="1048">
        <f t="shared" si="0"/>
        <v>3.3974912979756529E-2</v>
      </c>
      <c r="J33" s="561"/>
      <c r="L33" s="568"/>
      <c r="M33" s="568"/>
      <c r="N33" s="568"/>
      <c r="O33" s="568"/>
      <c r="P33" s="67"/>
      <c r="Q33" s="68"/>
    </row>
    <row r="34" spans="2:17" ht="13.5" x14ac:dyDescent="0.35">
      <c r="B34" s="72" t="s">
        <v>421</v>
      </c>
      <c r="C34" s="796">
        <v>40810</v>
      </c>
      <c r="D34" s="796">
        <v>0</v>
      </c>
      <c r="E34" s="797">
        <v>-724.16929088658583</v>
      </c>
      <c r="F34" s="798">
        <f t="shared" si="1"/>
        <v>40085.830709113412</v>
      </c>
      <c r="G34" s="73">
        <v>38770</v>
      </c>
      <c r="H34" s="1048">
        <f t="shared" si="0"/>
        <v>3.3939404413552025E-2</v>
      </c>
      <c r="J34" s="561"/>
      <c r="L34" s="568"/>
      <c r="M34" s="568"/>
      <c r="N34" s="568"/>
      <c r="O34" s="568"/>
      <c r="P34" s="67"/>
      <c r="Q34" s="68"/>
    </row>
    <row r="35" spans="2:17" ht="13.5" x14ac:dyDescent="0.35">
      <c r="B35" s="72" t="s">
        <v>422</v>
      </c>
      <c r="C35" s="796">
        <v>108005</v>
      </c>
      <c r="D35" s="796">
        <v>0</v>
      </c>
      <c r="E35" s="797">
        <v>-1916.5377177702942</v>
      </c>
      <c r="F35" s="798">
        <f t="shared" si="1"/>
        <v>106088.46228222971</v>
      </c>
      <c r="G35" s="73">
        <v>102604</v>
      </c>
      <c r="H35" s="1048">
        <f t="shared" si="0"/>
        <v>3.3960296696324797E-2</v>
      </c>
      <c r="J35" s="561"/>
      <c r="L35" s="568"/>
      <c r="M35" s="568"/>
      <c r="N35" s="568"/>
      <c r="O35" s="568"/>
      <c r="P35" s="67"/>
      <c r="Q35" s="68"/>
    </row>
    <row r="36" spans="2:17" ht="13.5" x14ac:dyDescent="0.35">
      <c r="B36" s="74" t="s">
        <v>423</v>
      </c>
      <c r="C36" s="799">
        <v>59769</v>
      </c>
      <c r="D36" s="799">
        <v>0</v>
      </c>
      <c r="E36" s="800">
        <v>-1060.5948136976317</v>
      </c>
      <c r="F36" s="1049">
        <f t="shared" si="1"/>
        <v>58708.405186302371</v>
      </c>
      <c r="G36" s="75">
        <v>56780</v>
      </c>
      <c r="H36" s="1050">
        <f t="shared" si="0"/>
        <v>3.3962754249777571E-2</v>
      </c>
      <c r="J36" s="561"/>
      <c r="L36" s="568"/>
      <c r="M36" s="568"/>
      <c r="N36" s="568"/>
      <c r="O36" s="568"/>
      <c r="P36" s="67"/>
      <c r="Q36" s="68"/>
    </row>
    <row r="37" spans="2:17" ht="13.5" x14ac:dyDescent="0.35">
      <c r="B37" s="93" t="s">
        <v>430</v>
      </c>
      <c r="C37" s="100"/>
      <c r="D37" s="100"/>
      <c r="E37" s="100"/>
      <c r="F37" s="100"/>
      <c r="G37" s="100"/>
      <c r="H37" s="100"/>
      <c r="I37" s="875"/>
      <c r="J37" s="561"/>
      <c r="L37" s="568"/>
      <c r="M37" s="568"/>
      <c r="N37" s="568"/>
      <c r="O37" s="568"/>
      <c r="P37" s="67"/>
      <c r="Q37" s="68"/>
    </row>
    <row r="38" spans="2:17" ht="13.5" x14ac:dyDescent="0.35">
      <c r="B38" s="93" t="s">
        <v>431</v>
      </c>
      <c r="C38" s="100"/>
      <c r="D38" s="100"/>
      <c r="E38" s="100"/>
      <c r="F38" s="100"/>
      <c r="G38" s="100"/>
      <c r="H38" s="100"/>
      <c r="I38" s="875"/>
      <c r="J38" s="561"/>
      <c r="L38" s="568"/>
      <c r="M38" s="568"/>
      <c r="N38" s="568"/>
      <c r="O38" s="568"/>
      <c r="P38" s="67"/>
      <c r="Q38" s="68"/>
    </row>
    <row r="39" spans="2:17" ht="13.5" x14ac:dyDescent="0.35">
      <c r="B39" s="93" t="s">
        <v>432</v>
      </c>
      <c r="C39" s="100"/>
      <c r="D39" s="100"/>
      <c r="E39" s="100"/>
      <c r="F39" s="100"/>
      <c r="G39" s="100"/>
      <c r="H39" s="100"/>
      <c r="I39" s="875"/>
      <c r="J39" s="561"/>
      <c r="L39" s="568"/>
      <c r="M39" s="568"/>
      <c r="N39" s="568"/>
      <c r="O39" s="568"/>
      <c r="P39" s="67"/>
      <c r="Q39" s="68"/>
    </row>
    <row r="40" spans="2:17" ht="12.65" customHeight="1" x14ac:dyDescent="0.35">
      <c r="B40" s="93" t="s">
        <v>433</v>
      </c>
      <c r="C40" s="100"/>
      <c r="D40" s="100"/>
      <c r="E40" s="100"/>
      <c r="F40" s="100"/>
      <c r="G40" s="100"/>
      <c r="H40" s="100"/>
      <c r="I40" s="875"/>
      <c r="J40" s="561"/>
      <c r="L40" s="568"/>
      <c r="M40" s="568"/>
      <c r="N40" s="568"/>
      <c r="O40" s="568"/>
      <c r="P40" s="67"/>
      <c r="Q40" s="68"/>
    </row>
    <row r="41" spans="2:17" ht="2.5" customHeight="1" x14ac:dyDescent="0.35">
      <c r="B41" s="12"/>
      <c r="J41" s="561"/>
      <c r="L41" s="568"/>
      <c r="M41" s="568"/>
      <c r="N41" s="568"/>
      <c r="O41" s="568"/>
      <c r="P41" s="67"/>
      <c r="Q41" s="68"/>
    </row>
    <row r="42" spans="2:17" ht="13.5" x14ac:dyDescent="0.35">
      <c r="F42" s="31"/>
      <c r="G42" s="34"/>
      <c r="H42" s="31"/>
      <c r="I42" s="17" t="s">
        <v>434</v>
      </c>
      <c r="L42" s="568"/>
      <c r="M42" s="568"/>
    </row>
    <row r="43" spans="2:17" ht="14.5" x14ac:dyDescent="0.35">
      <c r="B43" s="15" t="s">
        <v>435</v>
      </c>
      <c r="F43" s="31"/>
      <c r="G43" s="31"/>
      <c r="H43" s="31"/>
      <c r="I43" s="574">
        <f>+I2</f>
        <v>45715</v>
      </c>
      <c r="L43" s="568"/>
      <c r="M43" s="568"/>
    </row>
    <row r="44" spans="2:17" ht="18" x14ac:dyDescent="0.4">
      <c r="B44" s="32" t="s">
        <v>436</v>
      </c>
      <c r="F44" s="77"/>
      <c r="G44" s="31"/>
      <c r="H44" s="31"/>
      <c r="L44" s="568"/>
      <c r="M44" s="568"/>
    </row>
    <row r="45" spans="2:17" ht="14.15" customHeight="1" thickBot="1" x14ac:dyDescent="0.5">
      <c r="B45" s="12"/>
      <c r="C45" s="575"/>
      <c r="D45" s="575"/>
      <c r="E45" s="17"/>
      <c r="F45" s="17"/>
      <c r="G45" s="576"/>
      <c r="I45" s="76"/>
      <c r="L45" s="568"/>
      <c r="M45" s="568"/>
    </row>
    <row r="46" spans="2:17" ht="18.5" x14ac:dyDescent="0.45">
      <c r="B46" s="1384" t="s">
        <v>437</v>
      </c>
      <c r="C46" s="1384"/>
      <c r="D46" s="1384"/>
      <c r="E46" s="1384"/>
      <c r="F46" s="1384"/>
      <c r="G46" s="576"/>
      <c r="I46" s="245"/>
      <c r="K46" s="803"/>
      <c r="L46" s="568"/>
      <c r="M46" s="568"/>
    </row>
    <row r="47" spans="2:17" ht="18.5" x14ac:dyDescent="0.45">
      <c r="B47" s="578"/>
      <c r="C47" s="794" t="s">
        <v>438</v>
      </c>
      <c r="D47" s="794" t="str">
        <f>+C47</f>
        <v>Budget 2025</v>
      </c>
      <c r="E47" s="571" t="s">
        <v>439</v>
      </c>
      <c r="F47" s="571" t="str">
        <f>+E47</f>
        <v>Prognos 2025</v>
      </c>
      <c r="G47" s="576"/>
      <c r="I47" s="975"/>
      <c r="K47" s="803"/>
      <c r="L47" s="568"/>
      <c r="M47" s="568"/>
    </row>
    <row r="48" spans="2:17" ht="18.5" x14ac:dyDescent="0.45">
      <c r="B48" s="83" t="s">
        <v>440</v>
      </c>
      <c r="C48" s="794" t="s">
        <v>441</v>
      </c>
      <c r="D48" s="802" t="s">
        <v>442</v>
      </c>
      <c r="E48" s="571" t="s">
        <v>441</v>
      </c>
      <c r="F48" s="571" t="s">
        <v>442</v>
      </c>
      <c r="G48" s="576"/>
      <c r="K48" s="803"/>
      <c r="L48" s="568"/>
      <c r="M48" s="568"/>
    </row>
    <row r="49" spans="2:13" s="23" customFormat="1" ht="18" customHeight="1" x14ac:dyDescent="0.35">
      <c r="B49" s="579" t="s">
        <v>443</v>
      </c>
      <c r="C49" s="803">
        <v>64000</v>
      </c>
      <c r="D49" s="804">
        <v>63000</v>
      </c>
      <c r="E49" s="580">
        <v>64000</v>
      </c>
      <c r="F49" s="580">
        <v>63000</v>
      </c>
      <c r="G49" s="877"/>
      <c r="L49" s="568"/>
      <c r="M49" s="568"/>
    </row>
    <row r="50" spans="2:13" s="23" customFormat="1" ht="18" customHeight="1" x14ac:dyDescent="0.35">
      <c r="B50" s="579" t="s">
        <v>444</v>
      </c>
      <c r="C50" s="803">
        <v>101232</v>
      </c>
      <c r="D50" s="804">
        <v>99232</v>
      </c>
      <c r="E50" s="580">
        <v>101232</v>
      </c>
      <c r="F50" s="580">
        <v>99232</v>
      </c>
      <c r="G50" s="877"/>
      <c r="L50" s="568"/>
      <c r="M50" s="568"/>
    </row>
    <row r="51" spans="2:13" s="23" customFormat="1" ht="18" customHeight="1" x14ac:dyDescent="0.35">
      <c r="B51" s="579" t="s">
        <v>445</v>
      </c>
      <c r="C51" s="803">
        <v>129500</v>
      </c>
      <c r="D51" s="804">
        <v>126500</v>
      </c>
      <c r="E51" s="580">
        <v>129500</v>
      </c>
      <c r="F51" s="580">
        <v>126500</v>
      </c>
      <c r="G51" s="877"/>
      <c r="L51" s="568"/>
      <c r="M51" s="568"/>
    </row>
    <row r="52" spans="2:13" s="23" customFormat="1" ht="18" customHeight="1" x14ac:dyDescent="0.45">
      <c r="B52" s="579" t="s">
        <v>446</v>
      </c>
      <c r="C52" s="803">
        <v>71500</v>
      </c>
      <c r="D52" s="804">
        <v>71500</v>
      </c>
      <c r="E52" s="580">
        <v>71500</v>
      </c>
      <c r="F52" s="580">
        <v>71500</v>
      </c>
      <c r="G52" s="878"/>
    </row>
    <row r="53" spans="2:13" s="23" customFormat="1" ht="18" customHeight="1" x14ac:dyDescent="0.45">
      <c r="B53" s="579" t="s">
        <v>447</v>
      </c>
      <c r="C53" s="803">
        <v>59000</v>
      </c>
      <c r="D53" s="804">
        <v>65000</v>
      </c>
      <c r="E53" s="580">
        <v>59000</v>
      </c>
      <c r="F53" s="580">
        <v>65000</v>
      </c>
      <c r="G53" s="878"/>
    </row>
    <row r="54" spans="2:13" ht="18" customHeight="1" x14ac:dyDescent="0.45">
      <c r="B54" s="78" t="s">
        <v>448</v>
      </c>
      <c r="C54" s="805">
        <f>SUM(C49:C53)</f>
        <v>425232</v>
      </c>
      <c r="D54" s="806">
        <f>SUM(D49:D53)</f>
        <v>425232</v>
      </c>
      <c r="E54" s="79">
        <f>SUM(E49:E53)</f>
        <v>425232</v>
      </c>
      <c r="F54" s="79">
        <f>SUM(F49:F53)</f>
        <v>425232</v>
      </c>
      <c r="G54" s="878"/>
      <c r="I54" s="554"/>
    </row>
    <row r="55" spans="2:13" ht="18.5" x14ac:dyDescent="0.45">
      <c r="B55" s="22"/>
      <c r="C55" s="581"/>
      <c r="D55" s="581"/>
      <c r="E55" s="554"/>
      <c r="F55" s="554"/>
      <c r="G55" s="879"/>
      <c r="H55" s="576"/>
      <c r="J55" s="582"/>
      <c r="K55" s="576"/>
      <c r="L55" s="576"/>
    </row>
    <row r="56" spans="2:13" ht="18.5" x14ac:dyDescent="0.45">
      <c r="B56" s="230" t="str">
        <f>+B46</f>
        <v>Anslag utbildning på grund- och avancerad nivå , netto (tkr)</v>
      </c>
      <c r="C56" s="807"/>
      <c r="D56" s="807"/>
      <c r="E56" s="230"/>
      <c r="F56" s="230"/>
      <c r="G56" s="879"/>
      <c r="I56" s="161"/>
      <c r="J56" s="583"/>
      <c r="K56" s="582"/>
      <c r="L56" s="583"/>
    </row>
    <row r="57" spans="2:13" ht="18.5" x14ac:dyDescent="0.45">
      <c r="B57" s="585"/>
      <c r="C57" s="794" t="str">
        <f>+C47</f>
        <v>Budget 2025</v>
      </c>
      <c r="D57" s="794" t="str">
        <f>+D47</f>
        <v>Budget 2025</v>
      </c>
      <c r="E57" s="571" t="str">
        <f>+E47</f>
        <v>Prognos 2025</v>
      </c>
      <c r="F57" s="571" t="str">
        <f>+E57</f>
        <v>Prognos 2025</v>
      </c>
      <c r="G57" s="879"/>
      <c r="I57" s="891"/>
      <c r="J57" s="583"/>
      <c r="K57" s="582"/>
      <c r="L57" s="584"/>
    </row>
    <row r="58" spans="2:13" ht="18.5" x14ac:dyDescent="0.45">
      <c r="B58" s="83" t="s">
        <v>449</v>
      </c>
      <c r="C58" s="794" t="s">
        <v>441</v>
      </c>
      <c r="D58" s="804" t="s">
        <v>442</v>
      </c>
      <c r="E58" s="571" t="s">
        <v>441</v>
      </c>
      <c r="F58" s="571" t="s">
        <v>442</v>
      </c>
      <c r="H58" s="880"/>
      <c r="I58" s="584"/>
      <c r="J58" s="584"/>
      <c r="K58" s="584"/>
      <c r="L58" s="584"/>
    </row>
    <row r="59" spans="2:13" ht="16.399999999999999" customHeight="1" x14ac:dyDescent="0.45">
      <c r="B59" s="51" t="s">
        <v>450</v>
      </c>
      <c r="C59" s="803"/>
      <c r="D59" s="804">
        <v>1000</v>
      </c>
      <c r="E59" s="580"/>
      <c r="F59" s="580">
        <v>1000</v>
      </c>
      <c r="G59" s="31"/>
      <c r="J59" s="583"/>
      <c r="K59" s="582"/>
    </row>
    <row r="60" spans="2:13" ht="16.399999999999999" customHeight="1" x14ac:dyDescent="0.45">
      <c r="B60" s="815" t="s">
        <v>451</v>
      </c>
      <c r="C60" s="803">
        <v>42000</v>
      </c>
      <c r="D60" s="804">
        <v>40500</v>
      </c>
      <c r="E60" s="580">
        <v>42200</v>
      </c>
      <c r="F60" s="580">
        <v>40700</v>
      </c>
      <c r="G60" s="31"/>
      <c r="H60" s="880"/>
      <c r="I60" s="584"/>
      <c r="J60" s="584"/>
      <c r="K60" s="584"/>
    </row>
    <row r="61" spans="2:13" ht="16.399999999999999" customHeight="1" x14ac:dyDescent="0.25">
      <c r="B61" s="815" t="s">
        <v>452</v>
      </c>
      <c r="C61" s="803">
        <v>45955</v>
      </c>
      <c r="D61" s="804">
        <v>46955</v>
      </c>
      <c r="E61" s="580">
        <v>46155</v>
      </c>
      <c r="F61" s="580">
        <v>47155</v>
      </c>
      <c r="G61" s="31"/>
    </row>
    <row r="62" spans="2:13" ht="16.399999999999999" customHeight="1" x14ac:dyDescent="0.25">
      <c r="B62" s="815" t="s">
        <v>453</v>
      </c>
      <c r="C62" s="803">
        <v>80500</v>
      </c>
      <c r="D62" s="804">
        <v>79000</v>
      </c>
      <c r="E62" s="580">
        <v>80700</v>
      </c>
      <c r="F62" s="580">
        <v>79200</v>
      </c>
      <c r="G62" s="31"/>
    </row>
    <row r="63" spans="2:13" ht="16.399999999999999" customHeight="1" x14ac:dyDescent="0.25">
      <c r="B63" s="815" t="s">
        <v>454</v>
      </c>
      <c r="C63" s="803">
        <v>61000</v>
      </c>
      <c r="D63" s="804">
        <v>62000</v>
      </c>
      <c r="E63" s="580">
        <v>60400</v>
      </c>
      <c r="F63" s="580">
        <v>61400</v>
      </c>
      <c r="G63" s="31"/>
    </row>
    <row r="64" spans="2:13" s="12" customFormat="1" ht="16.399999999999999" customHeight="1" x14ac:dyDescent="0.3">
      <c r="B64" s="83" t="s">
        <v>351</v>
      </c>
      <c r="C64" s="808">
        <f>SUM(C60:C63)</f>
        <v>229455</v>
      </c>
      <c r="D64" s="804">
        <f>SUM(D59:D63)</f>
        <v>229455</v>
      </c>
      <c r="E64" s="909">
        <f>SUM(E59:E63)</f>
        <v>229455</v>
      </c>
      <c r="F64" s="909">
        <f>SUM(F59:F63)</f>
        <v>229455</v>
      </c>
    </row>
    <row r="65" spans="2:10" ht="6" customHeight="1" x14ac:dyDescent="0.3">
      <c r="B65" s="80"/>
      <c r="C65" s="81"/>
      <c r="D65" s="881"/>
      <c r="E65" s="82"/>
      <c r="F65" s="81"/>
    </row>
    <row r="67" spans="2:10" ht="13" x14ac:dyDescent="0.3">
      <c r="G67" s="12"/>
    </row>
    <row r="68" spans="2:10" ht="14" x14ac:dyDescent="0.3">
      <c r="B68" s="15" t="s">
        <v>455</v>
      </c>
      <c r="F68" s="12"/>
      <c r="I68" s="17" t="s">
        <v>456</v>
      </c>
    </row>
    <row r="69" spans="2:10" ht="15.5" x14ac:dyDescent="0.35">
      <c r="B69" s="64"/>
      <c r="F69" s="12"/>
      <c r="I69" s="577">
        <f>+I2</f>
        <v>45715</v>
      </c>
    </row>
    <row r="70" spans="2:10" ht="13" x14ac:dyDescent="0.3">
      <c r="B70" s="12"/>
      <c r="I70" s="245"/>
      <c r="J70" s="31"/>
    </row>
    <row r="71" spans="2:10" ht="17.5" customHeight="1" x14ac:dyDescent="0.25">
      <c r="B71" s="32" t="s">
        <v>457</v>
      </c>
    </row>
    <row r="72" spans="2:10" ht="13" thickBot="1" x14ac:dyDescent="0.3"/>
    <row r="73" spans="2:10" ht="13" x14ac:dyDescent="0.25">
      <c r="B73" s="882" t="s">
        <v>458</v>
      </c>
      <c r="C73" s="882"/>
      <c r="D73" s="882"/>
      <c r="E73" s="882"/>
      <c r="F73" s="882"/>
      <c r="G73" s="883"/>
      <c r="H73" s="882"/>
      <c r="I73" s="882"/>
    </row>
    <row r="74" spans="2:10" x14ac:dyDescent="0.25">
      <c r="B74" s="587" t="s">
        <v>459</v>
      </c>
      <c r="C74" s="932" t="s">
        <v>460</v>
      </c>
      <c r="D74" s="1029" t="s">
        <v>461</v>
      </c>
      <c r="E74" s="1030"/>
      <c r="F74" s="1385" t="s">
        <v>462</v>
      </c>
      <c r="G74" s="1386"/>
      <c r="H74" s="1386"/>
      <c r="I74" s="1386"/>
    </row>
    <row r="75" spans="2:10" ht="46.5" customHeight="1" x14ac:dyDescent="0.25">
      <c r="B75" s="931"/>
      <c r="C75" s="933"/>
      <c r="D75" s="934" t="s">
        <v>411</v>
      </c>
      <c r="E75" s="935" t="s">
        <v>410</v>
      </c>
      <c r="F75" s="936" t="s">
        <v>440</v>
      </c>
      <c r="G75" s="884" t="s">
        <v>463</v>
      </c>
      <c r="H75" s="936" t="s">
        <v>449</v>
      </c>
      <c r="I75" s="885" t="s">
        <v>463</v>
      </c>
    </row>
    <row r="76" spans="2:10" x14ac:dyDescent="0.25">
      <c r="B76" s="503" t="s">
        <v>464</v>
      </c>
      <c r="C76" s="933"/>
      <c r="D76" s="934"/>
      <c r="E76" s="935"/>
      <c r="F76" s="936"/>
      <c r="G76" s="884"/>
      <c r="H76" s="936"/>
      <c r="I76" s="885"/>
    </row>
    <row r="77" spans="2:10" x14ac:dyDescent="0.25">
      <c r="B77" s="503" t="s">
        <v>465</v>
      </c>
      <c r="C77" s="933"/>
      <c r="D77" s="934"/>
      <c r="E77" s="935"/>
      <c r="F77" s="936"/>
      <c r="G77" s="884"/>
      <c r="H77" s="936"/>
      <c r="I77" s="885"/>
    </row>
    <row r="78" spans="2:10" x14ac:dyDescent="0.25">
      <c r="B78" s="586" t="s">
        <v>466</v>
      </c>
      <c r="C78" s="937">
        <v>671582</v>
      </c>
      <c r="D78" s="934"/>
      <c r="E78" s="935"/>
      <c r="F78" s="936"/>
      <c r="G78" s="884"/>
      <c r="H78" s="936"/>
      <c r="I78" s="885"/>
    </row>
    <row r="79" spans="2:10" x14ac:dyDescent="0.25">
      <c r="B79" s="931"/>
      <c r="C79" s="933"/>
      <c r="D79" s="934"/>
      <c r="E79" s="935"/>
      <c r="F79" s="936"/>
      <c r="G79" s="884"/>
      <c r="H79" s="936"/>
      <c r="I79" s="885"/>
    </row>
    <row r="80" spans="2:10" x14ac:dyDescent="0.25">
      <c r="B80" s="586" t="s">
        <v>467</v>
      </c>
      <c r="C80" s="937">
        <v>671582</v>
      </c>
      <c r="D80" s="938">
        <v>22931.231629663307</v>
      </c>
      <c r="E80" s="937">
        <v>1259.5554944</v>
      </c>
      <c r="F80" s="939"/>
      <c r="G80" s="886"/>
      <c r="H80" s="940"/>
      <c r="I80" s="887"/>
    </row>
    <row r="81" spans="2:12" x14ac:dyDescent="0.25">
      <c r="B81" s="503" t="s">
        <v>468</v>
      </c>
      <c r="C81" s="941"/>
      <c r="D81" s="942"/>
      <c r="E81" s="943"/>
      <c r="F81" s="944"/>
      <c r="G81" s="888"/>
      <c r="H81" s="945"/>
      <c r="I81" s="889"/>
    </row>
    <row r="82" spans="2:12" x14ac:dyDescent="0.25">
      <c r="B82" s="587"/>
      <c r="C82" s="941"/>
      <c r="D82" s="942"/>
      <c r="E82" s="943"/>
      <c r="F82" s="944"/>
      <c r="G82" s="888"/>
      <c r="H82" s="944"/>
      <c r="I82" s="889"/>
      <c r="L82" s="554"/>
    </row>
    <row r="83" spans="2:12" x14ac:dyDescent="0.25">
      <c r="B83" s="587" t="s">
        <v>469</v>
      </c>
      <c r="C83" s="946">
        <v>4874.2861044940628</v>
      </c>
      <c r="D83" s="942">
        <v>166.43296528406449</v>
      </c>
      <c r="E83" s="943">
        <v>9.1417486534675874</v>
      </c>
      <c r="F83" s="944">
        <v>2819.2268343339188</v>
      </c>
      <c r="G83" s="888">
        <v>0.6</v>
      </c>
      <c r="H83" s="944">
        <v>1879.4845562226126</v>
      </c>
      <c r="I83" s="889">
        <v>0.4</v>
      </c>
      <c r="L83" s="554"/>
    </row>
    <row r="84" spans="2:12" x14ac:dyDescent="0.25">
      <c r="B84" s="588" t="s">
        <v>470</v>
      </c>
      <c r="C84" s="946"/>
      <c r="D84" s="938"/>
      <c r="E84" s="943"/>
      <c r="F84" s="944"/>
      <c r="G84" s="888"/>
      <c r="H84" s="944"/>
      <c r="I84" s="889"/>
      <c r="L84" s="554"/>
    </row>
    <row r="85" spans="2:12" x14ac:dyDescent="0.25">
      <c r="B85" s="947"/>
      <c r="C85" s="946"/>
      <c r="D85" s="938"/>
      <c r="E85" s="943"/>
      <c r="F85" s="944"/>
      <c r="G85" s="888"/>
      <c r="H85" s="944"/>
      <c r="I85" s="889"/>
      <c r="L85" s="554"/>
    </row>
    <row r="86" spans="2:12" x14ac:dyDescent="0.25">
      <c r="B86" s="587" t="s">
        <v>469</v>
      </c>
      <c r="C86" s="946">
        <v>6446.797269341635</v>
      </c>
      <c r="D86" s="942">
        <v>220.12650942513935</v>
      </c>
      <c r="E86" s="943">
        <v>12.091001429285139</v>
      </c>
      <c r="F86" s="944">
        <v>2361.5403082251401</v>
      </c>
      <c r="G86" s="888">
        <v>0.38</v>
      </c>
      <c r="H86" s="944">
        <v>3853.0394502620707</v>
      </c>
      <c r="I86" s="889">
        <v>0.62</v>
      </c>
      <c r="L86" s="554"/>
    </row>
    <row r="87" spans="2:12" x14ac:dyDescent="0.25">
      <c r="B87" s="588" t="s">
        <v>471</v>
      </c>
      <c r="C87" s="946"/>
      <c r="D87" s="942"/>
      <c r="E87" s="943"/>
      <c r="F87" s="944"/>
      <c r="G87" s="888"/>
      <c r="H87" s="944"/>
      <c r="I87" s="889"/>
      <c r="L87" s="554"/>
    </row>
    <row r="88" spans="2:12" x14ac:dyDescent="0.25">
      <c r="B88" s="587"/>
      <c r="C88" s="946"/>
      <c r="D88" s="942"/>
      <c r="E88" s="943"/>
      <c r="F88" s="944"/>
      <c r="G88" s="888"/>
      <c r="H88" s="944"/>
      <c r="I88" s="889"/>
      <c r="L88" s="554"/>
    </row>
    <row r="89" spans="2:12" x14ac:dyDescent="0.25">
      <c r="B89" s="587" t="s">
        <v>472</v>
      </c>
      <c r="C89" s="946">
        <v>0</v>
      </c>
      <c r="D89" s="942">
        <v>0</v>
      </c>
      <c r="E89" s="943">
        <v>0</v>
      </c>
      <c r="F89" s="944">
        <v>0</v>
      </c>
      <c r="G89" s="888">
        <v>0</v>
      </c>
      <c r="H89" s="944">
        <v>0</v>
      </c>
      <c r="I89" s="889">
        <v>0</v>
      </c>
      <c r="L89" s="554"/>
    </row>
    <row r="90" spans="2:12" x14ac:dyDescent="0.25">
      <c r="B90" s="588" t="s">
        <v>473</v>
      </c>
      <c r="C90" s="946"/>
      <c r="D90" s="942"/>
      <c r="E90" s="943"/>
      <c r="F90" s="944"/>
      <c r="G90" s="888"/>
      <c r="H90" s="944"/>
      <c r="I90" s="889"/>
      <c r="L90" s="554"/>
    </row>
    <row r="91" spans="2:12" x14ac:dyDescent="0.25">
      <c r="B91" s="588"/>
      <c r="C91" s="946"/>
      <c r="D91" s="942"/>
      <c r="E91" s="943"/>
      <c r="F91" s="944"/>
      <c r="G91" s="888"/>
      <c r="H91" s="944"/>
      <c r="I91" s="889"/>
      <c r="L91" s="554"/>
    </row>
    <row r="92" spans="2:12" x14ac:dyDescent="0.25">
      <c r="B92" s="587" t="s">
        <v>472</v>
      </c>
      <c r="C92" s="946">
        <v>0</v>
      </c>
      <c r="D92" s="942">
        <v>0</v>
      </c>
      <c r="E92" s="943">
        <v>0</v>
      </c>
      <c r="F92" s="944">
        <v>0</v>
      </c>
      <c r="G92" s="888">
        <v>1</v>
      </c>
      <c r="H92" s="944">
        <v>0</v>
      </c>
      <c r="I92" s="889">
        <v>0</v>
      </c>
      <c r="L92" s="554"/>
    </row>
    <row r="93" spans="2:12" x14ac:dyDescent="0.25">
      <c r="B93" s="588" t="s">
        <v>474</v>
      </c>
      <c r="C93" s="948"/>
      <c r="D93" s="942"/>
      <c r="E93" s="943"/>
      <c r="F93" s="944"/>
      <c r="G93" s="888"/>
      <c r="H93" s="944"/>
      <c r="I93" s="889"/>
      <c r="L93" s="554"/>
    </row>
    <row r="94" spans="2:12" x14ac:dyDescent="0.25">
      <c r="B94" s="588"/>
      <c r="C94" s="946"/>
      <c r="D94" s="942"/>
      <c r="E94" s="943"/>
      <c r="F94" s="944"/>
      <c r="G94" s="888"/>
      <c r="H94" s="944"/>
      <c r="I94" s="889"/>
      <c r="L94" s="554"/>
    </row>
    <row r="95" spans="2:12" x14ac:dyDescent="0.25">
      <c r="B95" s="587" t="s">
        <v>475</v>
      </c>
      <c r="C95" s="946">
        <v>2306.8364328682769</v>
      </c>
      <c r="D95" s="942">
        <v>78.767150658964525</v>
      </c>
      <c r="E95" s="943">
        <v>4.3264835920279801</v>
      </c>
      <c r="F95" s="944">
        <v>1578.8573870182718</v>
      </c>
      <c r="G95" s="888">
        <v>0.71</v>
      </c>
      <c r="H95" s="944">
        <v>644.8854115990124</v>
      </c>
      <c r="I95" s="889">
        <v>0.28999999999999998</v>
      </c>
      <c r="L95" s="554"/>
    </row>
    <row r="96" spans="2:12" x14ac:dyDescent="0.25">
      <c r="B96" s="588" t="s">
        <v>476</v>
      </c>
      <c r="C96" s="949"/>
      <c r="D96" s="950"/>
      <c r="E96" s="951"/>
      <c r="F96" s="944"/>
      <c r="G96" s="890"/>
      <c r="H96" s="944"/>
      <c r="I96" s="889"/>
      <c r="L96" s="554"/>
    </row>
    <row r="97" spans="2:12" x14ac:dyDescent="0.25">
      <c r="B97" s="588"/>
      <c r="C97" s="946"/>
      <c r="D97" s="942"/>
      <c r="E97" s="943"/>
      <c r="F97" s="944"/>
      <c r="G97" s="888"/>
      <c r="H97" s="944"/>
      <c r="I97" s="889"/>
      <c r="L97" s="554"/>
    </row>
    <row r="98" spans="2:12" x14ac:dyDescent="0.25">
      <c r="B98" s="587" t="s">
        <v>477</v>
      </c>
      <c r="C98" s="946">
        <v>6526.7357242201397</v>
      </c>
      <c r="D98" s="942">
        <v>222.85601561341775</v>
      </c>
      <c r="E98" s="943">
        <v>12.240926412468232</v>
      </c>
      <c r="F98" s="944">
        <v>4014.0655430399338</v>
      </c>
      <c r="G98" s="888">
        <v>0.63800000000000001</v>
      </c>
      <c r="H98" s="944">
        <v>2277.5732391543197</v>
      </c>
      <c r="I98" s="889">
        <v>0.36199999999999999</v>
      </c>
      <c r="L98" s="554"/>
    </row>
    <row r="99" spans="2:12" x14ac:dyDescent="0.25">
      <c r="B99" s="588" t="s">
        <v>478</v>
      </c>
      <c r="C99" s="946"/>
      <c r="D99" s="942"/>
      <c r="E99" s="943"/>
      <c r="F99" s="944"/>
      <c r="G99" s="888"/>
      <c r="H99" s="944"/>
      <c r="I99" s="889"/>
      <c r="L99" s="554"/>
    </row>
    <row r="100" spans="2:12" x14ac:dyDescent="0.25">
      <c r="B100" s="587"/>
      <c r="C100" s="946"/>
      <c r="D100" s="942"/>
      <c r="E100" s="943"/>
      <c r="F100" s="944"/>
      <c r="G100" s="888"/>
      <c r="H100" s="944"/>
      <c r="I100" s="889"/>
      <c r="L100" s="554"/>
    </row>
    <row r="101" spans="2:12" x14ac:dyDescent="0.25">
      <c r="B101" s="587" t="s">
        <v>479</v>
      </c>
      <c r="C101" s="946">
        <v>4338.5884120261635</v>
      </c>
      <c r="D101" s="942">
        <v>148.14151633299443</v>
      </c>
      <c r="E101" s="943">
        <v>8.1370448765865149</v>
      </c>
      <c r="F101" s="944">
        <v>3387.6709791614317</v>
      </c>
      <c r="G101" s="888">
        <v>0.81</v>
      </c>
      <c r="H101" s="944">
        <v>794.63887165515064</v>
      </c>
      <c r="I101" s="889">
        <v>0.19</v>
      </c>
      <c r="L101" s="554"/>
    </row>
    <row r="102" spans="2:12" x14ac:dyDescent="0.25">
      <c r="B102" s="588" t="s">
        <v>480</v>
      </c>
      <c r="C102" s="946"/>
      <c r="D102" s="942"/>
      <c r="E102" s="943"/>
      <c r="F102" s="944"/>
      <c r="G102" s="888"/>
      <c r="H102" s="944"/>
      <c r="I102" s="889"/>
      <c r="L102" s="554"/>
    </row>
    <row r="103" spans="2:12" x14ac:dyDescent="0.25">
      <c r="B103" s="588" t="s">
        <v>481</v>
      </c>
      <c r="C103" s="946"/>
      <c r="D103" s="942"/>
      <c r="E103" s="943"/>
      <c r="F103" s="944"/>
      <c r="G103" s="888"/>
      <c r="H103" s="944"/>
      <c r="I103" s="889"/>
      <c r="L103" s="554"/>
    </row>
    <row r="104" spans="2:12" x14ac:dyDescent="0.25">
      <c r="B104" s="503"/>
      <c r="C104" s="946"/>
      <c r="D104" s="942"/>
      <c r="E104" s="943"/>
      <c r="F104" s="944"/>
      <c r="G104" s="888"/>
      <c r="H104" s="944"/>
      <c r="I104" s="889"/>
      <c r="L104" s="554"/>
    </row>
    <row r="105" spans="2:12" x14ac:dyDescent="0.25">
      <c r="B105" s="587" t="s">
        <v>475</v>
      </c>
      <c r="C105" s="946">
        <v>4415.0573522339946</v>
      </c>
      <c r="D105" s="942">
        <v>150.7525556109689</v>
      </c>
      <c r="E105" s="943">
        <v>8.2804627671638666</v>
      </c>
      <c r="F105" s="944">
        <v>638.40365007837931</v>
      </c>
      <c r="G105" s="888">
        <v>0.15</v>
      </c>
      <c r="H105" s="944">
        <v>3617.6206837774826</v>
      </c>
      <c r="I105" s="889">
        <v>0.85</v>
      </c>
      <c r="L105" s="554"/>
    </row>
    <row r="106" spans="2:12" x14ac:dyDescent="0.25">
      <c r="B106" s="588" t="s">
        <v>482</v>
      </c>
      <c r="C106" s="946"/>
      <c r="D106" s="942"/>
      <c r="E106" s="943"/>
      <c r="F106" s="944"/>
      <c r="G106" s="888"/>
      <c r="H106" s="944"/>
      <c r="I106" s="889"/>
      <c r="L106" s="554"/>
    </row>
    <row r="107" spans="2:12" x14ac:dyDescent="0.25">
      <c r="B107" s="503"/>
      <c r="C107" s="946"/>
      <c r="D107" s="942"/>
      <c r="E107" s="943"/>
      <c r="F107" s="944"/>
      <c r="G107" s="888"/>
      <c r="H107" s="944"/>
      <c r="I107" s="889"/>
      <c r="L107" s="554"/>
    </row>
    <row r="108" spans="2:12" x14ac:dyDescent="0.25">
      <c r="B108" s="586" t="s">
        <v>483</v>
      </c>
      <c r="C108" s="941">
        <v>642673.6987048157</v>
      </c>
      <c r="D108" s="938">
        <v>21944.15491673776</v>
      </c>
      <c r="E108" s="937">
        <v>1205.3378266690008</v>
      </c>
      <c r="F108" s="952">
        <v>402690.73387491581</v>
      </c>
      <c r="G108" s="1053">
        <v>0.65</v>
      </c>
      <c r="H108" s="952">
        <v>216833.4720864931</v>
      </c>
      <c r="I108" s="1054">
        <v>0.35</v>
      </c>
      <c r="L108" s="554"/>
    </row>
    <row r="109" spans="2:12" x14ac:dyDescent="0.25">
      <c r="B109" s="587"/>
      <c r="C109" s="946"/>
      <c r="D109" s="942"/>
      <c r="E109" s="943"/>
      <c r="F109" s="944"/>
      <c r="G109" s="888"/>
      <c r="H109" s="952"/>
      <c r="I109" s="889"/>
      <c r="L109" s="554"/>
    </row>
    <row r="110" spans="2:12" x14ac:dyDescent="0.25">
      <c r="B110" s="1055" t="s">
        <v>483</v>
      </c>
      <c r="C110" s="1056"/>
      <c r="D110" s="1057"/>
      <c r="E110" s="1056"/>
      <c r="F110" s="1057">
        <v>3000</v>
      </c>
      <c r="G110" s="1058"/>
      <c r="H110" s="1057">
        <v>-3000</v>
      </c>
      <c r="I110" s="1059"/>
      <c r="L110" s="554"/>
    </row>
    <row r="111" spans="2:12" x14ac:dyDescent="0.25">
      <c r="B111" s="1060" t="s">
        <v>484</v>
      </c>
      <c r="C111" s="1056"/>
      <c r="D111" s="1057"/>
      <c r="E111" s="1056"/>
      <c r="F111" s="1057"/>
      <c r="G111" s="1058"/>
      <c r="H111" s="1061"/>
      <c r="I111" s="1059"/>
      <c r="L111" s="554"/>
    </row>
    <row r="112" spans="2:12" x14ac:dyDescent="0.25">
      <c r="B112" s="1060"/>
      <c r="C112" s="1056"/>
      <c r="D112" s="1057"/>
      <c r="E112" s="1056"/>
      <c r="F112" s="1057"/>
      <c r="G112" s="1058"/>
      <c r="H112" s="1061"/>
      <c r="I112" s="1059"/>
      <c r="L112" s="554"/>
    </row>
    <row r="113" spans="2:12" x14ac:dyDescent="0.25">
      <c r="B113" s="1055" t="s">
        <v>485</v>
      </c>
      <c r="C113" s="1062">
        <f>678875-671582+3</f>
        <v>7296</v>
      </c>
      <c r="D113" s="1057"/>
      <c r="E113" s="1056"/>
      <c r="F113" s="1057">
        <f>425232-420490</f>
        <v>4742</v>
      </c>
      <c r="G113" s="1058"/>
      <c r="H113" s="1057">
        <f>229455-226901</f>
        <v>2554</v>
      </c>
      <c r="I113" s="1059"/>
      <c r="J113" s="2" t="s">
        <v>486</v>
      </c>
      <c r="L113" s="554"/>
    </row>
    <row r="114" spans="2:12" x14ac:dyDescent="0.25">
      <c r="B114" s="588"/>
      <c r="C114" s="946"/>
      <c r="D114" s="942"/>
      <c r="E114" s="943"/>
      <c r="F114" s="944"/>
      <c r="G114" s="888"/>
      <c r="H114" s="952"/>
      <c r="I114" s="889"/>
      <c r="L114" s="554"/>
    </row>
    <row r="115" spans="2:12" x14ac:dyDescent="0.25">
      <c r="B115" s="1063" t="s">
        <v>487</v>
      </c>
      <c r="C115" s="1064">
        <f>SUM(C83:C114)</f>
        <v>678878</v>
      </c>
      <c r="D115" s="1063">
        <f>SUM(D83:D108)</f>
        <v>22931.231629663311</v>
      </c>
      <c r="E115" s="1064">
        <f>SUM(E83:E114)</f>
        <v>1259.5554944</v>
      </c>
      <c r="F115" s="1063">
        <f>SUM(F83:F114)</f>
        <v>425232.49857677286</v>
      </c>
      <c r="G115" s="1065">
        <v>0.64951940296375643</v>
      </c>
      <c r="H115" s="1063">
        <f>SUM(H83:H114)</f>
        <v>229454.71429916375</v>
      </c>
      <c r="I115" s="1066">
        <v>0.35048059703624362</v>
      </c>
      <c r="L115" s="554"/>
    </row>
  </sheetData>
  <mergeCells count="2">
    <mergeCell ref="B46:F46"/>
    <mergeCell ref="F74:I74"/>
  </mergeCells>
  <pageMargins left="0.74803149606299213" right="0.35433070866141736" top="0.98425196850393704" bottom="0.98425196850393704" header="0.51181102362204722" footer="0.51181102362204722"/>
  <pageSetup paperSize="9" scale="75" orientation="landscape" r:id="rId1"/>
  <headerFooter alignWithMargins="0">
    <oddFooter>&amp;L&amp;D&amp;R&amp;A</oddFooter>
  </headerFooter>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48ED-C093-47D2-B4A4-F6770B4F1985}">
  <sheetPr>
    <tabColor theme="9" tint="0.79998168889431442"/>
  </sheetPr>
  <dimension ref="A1:BO85"/>
  <sheetViews>
    <sheetView showGridLines="0" topLeftCell="A55" zoomScale="80" zoomScaleNormal="80" workbookViewId="0">
      <selection activeCell="H74" sqref="H74"/>
    </sheetView>
  </sheetViews>
  <sheetFormatPr defaultColWidth="9.1796875" defaultRowHeight="15.5" x14ac:dyDescent="0.35"/>
  <cols>
    <col min="1" max="1" width="53.453125" style="16" customWidth="1"/>
    <col min="2" max="2" width="14.54296875" style="16" customWidth="1"/>
    <col min="3" max="3" width="15.453125" style="16" customWidth="1"/>
    <col min="4" max="4" width="14.453125" style="16" customWidth="1"/>
    <col min="5" max="5" width="18.54296875" style="32" customWidth="1"/>
    <col min="6" max="6" width="10.81640625" style="32" customWidth="1"/>
    <col min="7" max="7" width="17.1796875" style="32" customWidth="1"/>
    <col min="8" max="8" width="10.81640625" style="32" bestFit="1" customWidth="1"/>
    <col min="9" max="9" width="5.81640625" style="32" customWidth="1"/>
    <col min="10" max="10" width="12.54296875" style="32" customWidth="1"/>
    <col min="11" max="11" width="9.453125" style="32" bestFit="1" customWidth="1"/>
    <col min="12" max="12" width="12.54296875" style="32" bestFit="1" customWidth="1"/>
    <col min="13" max="67" width="9.1796875" style="32"/>
    <col min="68" max="16384" width="9.1796875" style="19"/>
  </cols>
  <sheetData>
    <row r="1" spans="1:13" x14ac:dyDescent="0.35">
      <c r="A1" s="15" t="s">
        <v>488</v>
      </c>
      <c r="B1" s="32"/>
      <c r="C1" s="32"/>
      <c r="D1" s="17" t="s">
        <v>23</v>
      </c>
    </row>
    <row r="2" spans="1:13" ht="16.5" customHeight="1" x14ac:dyDescent="0.35">
      <c r="A2" s="18" t="s">
        <v>489</v>
      </c>
      <c r="B2" s="32"/>
      <c r="C2" s="32"/>
      <c r="D2" s="577">
        <v>45715</v>
      </c>
    </row>
    <row r="3" spans="1:13" ht="16.5" customHeight="1" thickBot="1" x14ac:dyDescent="0.4">
      <c r="A3" s="32"/>
      <c r="B3" s="32"/>
      <c r="C3" s="32"/>
      <c r="D3" s="33"/>
      <c r="E3" s="243"/>
      <c r="F3" s="243"/>
      <c r="G3" s="243"/>
      <c r="H3" s="243"/>
      <c r="I3" s="243"/>
      <c r="J3" s="243"/>
      <c r="K3" s="243"/>
      <c r="L3" s="243"/>
      <c r="M3" s="243"/>
    </row>
    <row r="4" spans="1:13" ht="16.5" customHeight="1" x14ac:dyDescent="0.35">
      <c r="A4" s="1387" t="s">
        <v>490</v>
      </c>
      <c r="B4" s="1387"/>
      <c r="C4" s="1387"/>
      <c r="D4" s="33"/>
      <c r="E4" s="243"/>
    </row>
    <row r="5" spans="1:13" ht="6" customHeight="1" x14ac:dyDescent="0.35">
      <c r="A5" s="809"/>
      <c r="B5" s="503"/>
      <c r="C5" s="503"/>
      <c r="D5" s="547"/>
      <c r="E5" s="34"/>
    </row>
    <row r="6" spans="1:13" ht="16.5" customHeight="1" x14ac:dyDescent="0.35">
      <c r="A6" s="83" t="s">
        <v>440</v>
      </c>
      <c r="B6" s="794" t="s">
        <v>438</v>
      </c>
      <c r="C6" s="571" t="s">
        <v>439</v>
      </c>
      <c r="E6" s="161"/>
    </row>
    <row r="7" spans="1:13" ht="16.5" customHeight="1" x14ac:dyDescent="0.35">
      <c r="A7" s="242" t="s">
        <v>491</v>
      </c>
      <c r="B7" s="900"/>
      <c r="C7" s="907"/>
      <c r="E7" s="891"/>
    </row>
    <row r="8" spans="1:13" ht="16.5" customHeight="1" x14ac:dyDescent="0.35">
      <c r="A8" s="51" t="s">
        <v>492</v>
      </c>
      <c r="B8" s="900">
        <v>9000</v>
      </c>
      <c r="C8" s="1007">
        <v>16661</v>
      </c>
      <c r="D8" s="892"/>
      <c r="E8" s="34"/>
    </row>
    <row r="9" spans="1:13" ht="16.5" customHeight="1" x14ac:dyDescent="0.35">
      <c r="A9" s="51" t="s">
        <v>493</v>
      </c>
      <c r="B9" s="900">
        <v>132510</v>
      </c>
      <c r="C9" s="1004">
        <v>132510</v>
      </c>
      <c r="D9" s="604"/>
      <c r="E9" s="34"/>
    </row>
    <row r="10" spans="1:13" ht="16.5" customHeight="1" x14ac:dyDescent="0.35">
      <c r="A10" s="51" t="s">
        <v>494</v>
      </c>
      <c r="B10" s="900">
        <v>-910</v>
      </c>
      <c r="C10" s="1007">
        <v>-910</v>
      </c>
      <c r="D10" s="893"/>
      <c r="E10" s="34"/>
    </row>
    <row r="11" spans="1:13" ht="16.5" customHeight="1" x14ac:dyDescent="0.35">
      <c r="A11" s="51" t="s">
        <v>495</v>
      </c>
      <c r="B11" s="900">
        <v>-125</v>
      </c>
      <c r="C11" s="1004">
        <v>-125</v>
      </c>
      <c r="D11" s="892"/>
      <c r="E11" s="34"/>
    </row>
    <row r="12" spans="1:13" ht="16.5" customHeight="1" x14ac:dyDescent="0.35">
      <c r="A12" s="78" t="s">
        <v>496</v>
      </c>
      <c r="B12" s="810">
        <f>SUM(B7:B11)</f>
        <v>140475</v>
      </c>
      <c r="C12" s="1005">
        <f>SUM(C7:C11)</f>
        <v>148136</v>
      </c>
      <c r="D12" s="892"/>
      <c r="E12" s="34"/>
    </row>
    <row r="13" spans="1:13" ht="16.5" customHeight="1" x14ac:dyDescent="0.35">
      <c r="A13" s="589" t="s">
        <v>497</v>
      </c>
      <c r="B13" s="808"/>
      <c r="C13" s="1006" t="s">
        <v>498</v>
      </c>
      <c r="D13" s="1240" t="s">
        <v>499</v>
      </c>
      <c r="E13" s="1241" t="s">
        <v>500</v>
      </c>
    </row>
    <row r="14" spans="1:13" ht="16.5" customHeight="1" x14ac:dyDescent="0.35">
      <c r="A14" s="51" t="s">
        <v>501</v>
      </c>
      <c r="B14" s="803">
        <v>22361</v>
      </c>
      <c r="C14" s="1007">
        <v>21851</v>
      </c>
      <c r="D14" s="894" t="s">
        <v>502</v>
      </c>
      <c r="E14" s="811"/>
    </row>
    <row r="15" spans="1:13" ht="16.5" customHeight="1" x14ac:dyDescent="0.35">
      <c r="A15" s="51" t="s">
        <v>444</v>
      </c>
      <c r="B15" s="803">
        <v>38786</v>
      </c>
      <c r="C15" s="1007">
        <v>38946</v>
      </c>
      <c r="D15" s="894" t="s">
        <v>502</v>
      </c>
      <c r="E15" s="811"/>
      <c r="F15" s="554"/>
      <c r="G15" s="546"/>
      <c r="H15" s="554"/>
    </row>
    <row r="16" spans="1:13" ht="16.5" customHeight="1" x14ac:dyDescent="0.35">
      <c r="A16" s="51" t="s">
        <v>445</v>
      </c>
      <c r="B16" s="803">
        <v>25020</v>
      </c>
      <c r="C16" s="1007">
        <v>25865</v>
      </c>
      <c r="D16" s="894" t="s">
        <v>502</v>
      </c>
      <c r="E16" s="811"/>
    </row>
    <row r="17" spans="1:5" ht="16.5" customHeight="1" x14ac:dyDescent="0.35">
      <c r="A17" s="51" t="s">
        <v>446</v>
      </c>
      <c r="B17" s="803">
        <v>15664</v>
      </c>
      <c r="C17" s="1007">
        <v>15724</v>
      </c>
      <c r="D17" s="1238" t="s">
        <v>502</v>
      </c>
      <c r="E17" s="811"/>
    </row>
    <row r="18" spans="1:5" ht="16.5" customHeight="1" x14ac:dyDescent="0.35">
      <c r="A18" s="51" t="s">
        <v>447</v>
      </c>
      <c r="B18" s="803">
        <v>13127</v>
      </c>
      <c r="C18" s="1007">
        <v>13187</v>
      </c>
      <c r="D18" s="1238" t="s">
        <v>502</v>
      </c>
      <c r="E18" s="811"/>
    </row>
    <row r="19" spans="1:5" ht="16.5" customHeight="1" x14ac:dyDescent="0.35">
      <c r="A19" s="51" t="s">
        <v>503</v>
      </c>
      <c r="B19" s="803">
        <v>1000</v>
      </c>
      <c r="C19" s="1007">
        <v>1000</v>
      </c>
      <c r="D19" s="1238" t="s">
        <v>504</v>
      </c>
      <c r="E19" s="34"/>
    </row>
    <row r="20" spans="1:5" ht="16.5" customHeight="1" x14ac:dyDescent="0.35">
      <c r="A20" s="51" t="s">
        <v>505</v>
      </c>
      <c r="B20" s="803">
        <v>1400</v>
      </c>
      <c r="C20" s="1007">
        <v>1400</v>
      </c>
      <c r="D20" s="1238" t="s">
        <v>504</v>
      </c>
      <c r="E20" s="34"/>
    </row>
    <row r="21" spans="1:5" ht="16.5" customHeight="1" x14ac:dyDescent="0.35">
      <c r="A21" s="51" t="s">
        <v>506</v>
      </c>
      <c r="B21" s="803">
        <v>1200</v>
      </c>
      <c r="C21" s="1007">
        <v>1200</v>
      </c>
      <c r="D21" s="1238" t="s">
        <v>504</v>
      </c>
      <c r="E21" s="34"/>
    </row>
    <row r="22" spans="1:5" ht="16.5" customHeight="1" x14ac:dyDescent="0.35">
      <c r="A22" s="51" t="s">
        <v>507</v>
      </c>
      <c r="B22" s="803">
        <v>1200</v>
      </c>
      <c r="C22" s="1007">
        <v>1200</v>
      </c>
      <c r="D22" s="1238" t="s">
        <v>504</v>
      </c>
      <c r="E22" s="34"/>
    </row>
    <row r="23" spans="1:5" ht="16.5" customHeight="1" x14ac:dyDescent="0.35">
      <c r="A23" s="51" t="s">
        <v>508</v>
      </c>
      <c r="B23" s="803">
        <v>1200</v>
      </c>
      <c r="C23" s="1007">
        <v>1200</v>
      </c>
      <c r="D23" s="1238" t="s">
        <v>504</v>
      </c>
      <c r="E23" s="34"/>
    </row>
    <row r="24" spans="1:5" ht="16.5" customHeight="1" x14ac:dyDescent="0.35">
      <c r="A24" s="78" t="s">
        <v>509</v>
      </c>
      <c r="B24" s="812">
        <f>SUM(B14:B23)</f>
        <v>120958</v>
      </c>
      <c r="C24" s="1008">
        <f>SUM(C14:C23)</f>
        <v>121573</v>
      </c>
      <c r="D24" s="1239"/>
      <c r="E24" s="34"/>
    </row>
    <row r="25" spans="1:5" ht="16.5" customHeight="1" x14ac:dyDescent="0.35">
      <c r="A25" s="83" t="s">
        <v>510</v>
      </c>
      <c r="B25" s="592"/>
      <c r="C25" s="1009" t="s">
        <v>498</v>
      </c>
      <c r="D25" s="895"/>
      <c r="E25" s="34"/>
    </row>
    <row r="26" spans="1:5" ht="16.5" customHeight="1" x14ac:dyDescent="0.35">
      <c r="A26" s="51" t="s">
        <v>511</v>
      </c>
      <c r="B26" s="903">
        <v>2663</v>
      </c>
      <c r="C26" s="1007">
        <v>2163</v>
      </c>
      <c r="D26" s="895"/>
      <c r="E26" s="34"/>
    </row>
    <row r="27" spans="1:5" ht="16.5" customHeight="1" x14ac:dyDescent="0.35">
      <c r="A27" s="51" t="s">
        <v>512</v>
      </c>
      <c r="B27" s="903">
        <v>900</v>
      </c>
      <c r="C27" s="1004">
        <v>900</v>
      </c>
      <c r="D27" s="895"/>
      <c r="E27" s="34"/>
    </row>
    <row r="28" spans="1:5" ht="16.5" customHeight="1" x14ac:dyDescent="0.35">
      <c r="A28" s="51" t="s">
        <v>513</v>
      </c>
      <c r="B28" s="903">
        <v>1178</v>
      </c>
      <c r="C28" s="1007">
        <v>1178</v>
      </c>
      <c r="D28" s="895"/>
      <c r="E28" s="34"/>
    </row>
    <row r="29" spans="1:5" ht="16.5" customHeight="1" x14ac:dyDescent="0.35">
      <c r="A29" s="51" t="s">
        <v>514</v>
      </c>
      <c r="B29" s="903">
        <v>125</v>
      </c>
      <c r="C29" s="1004">
        <v>125</v>
      </c>
      <c r="D29" s="895"/>
      <c r="E29" s="34"/>
    </row>
    <row r="30" spans="1:5" ht="16.5" customHeight="1" x14ac:dyDescent="0.35">
      <c r="A30" s="51" t="s">
        <v>515</v>
      </c>
      <c r="B30" s="903">
        <v>400</v>
      </c>
      <c r="C30" s="1004">
        <v>400</v>
      </c>
      <c r="D30" s="895"/>
      <c r="E30" s="34"/>
    </row>
    <row r="31" spans="1:5" ht="16.5" customHeight="1" x14ac:dyDescent="0.35">
      <c r="A31" s="51" t="s">
        <v>516</v>
      </c>
      <c r="B31" s="903">
        <v>8500</v>
      </c>
      <c r="C31" s="1007">
        <v>8500</v>
      </c>
      <c r="D31" s="895"/>
      <c r="E31" s="34"/>
    </row>
    <row r="32" spans="1:5" ht="16.5" customHeight="1" x14ac:dyDescent="0.35">
      <c r="A32" s="51" t="s">
        <v>517</v>
      </c>
      <c r="B32" s="903">
        <v>2500</v>
      </c>
      <c r="C32" s="1007">
        <v>2500</v>
      </c>
      <c r="D32" s="895"/>
      <c r="E32" s="34"/>
    </row>
    <row r="33" spans="1:67" ht="16.5" customHeight="1" x14ac:dyDescent="0.35">
      <c r="A33" s="83" t="s">
        <v>518</v>
      </c>
      <c r="B33" s="813">
        <f>SUM(B26:B32)</f>
        <v>16266</v>
      </c>
      <c r="C33" s="1010">
        <f>SUM(C26:C32)</f>
        <v>15766</v>
      </c>
      <c r="D33" s="895"/>
      <c r="E33" s="34"/>
    </row>
    <row r="34" spans="1:67" ht="16.5" customHeight="1" x14ac:dyDescent="0.35">
      <c r="A34" s="590" t="s">
        <v>519</v>
      </c>
      <c r="B34" s="814">
        <f>B12-B24-B33</f>
        <v>3251</v>
      </c>
      <c r="C34" s="1011">
        <f>C12-C24-C33</f>
        <v>10797</v>
      </c>
      <c r="D34" s="895"/>
      <c r="E34" s="34"/>
    </row>
    <row r="35" spans="1:67" ht="16.5" customHeight="1" x14ac:dyDescent="0.35">
      <c r="A35" s="32"/>
      <c r="B35" s="32"/>
      <c r="C35" s="32"/>
      <c r="D35" s="547"/>
      <c r="E35" s="34"/>
    </row>
    <row r="36" spans="1:67" ht="4.4000000000000004" customHeight="1" x14ac:dyDescent="0.35">
      <c r="A36" s="591"/>
      <c r="B36" s="592"/>
      <c r="C36" s="579"/>
      <c r="D36" s="19"/>
      <c r="E36" s="16"/>
      <c r="F36" s="16"/>
      <c r="G36" s="16"/>
      <c r="H36" s="518"/>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row>
    <row r="37" spans="1:67" ht="16" thickBot="1" x14ac:dyDescent="0.4">
      <c r="A37" s="591"/>
      <c r="B37" s="592"/>
      <c r="C37" s="579"/>
      <c r="D37" s="19"/>
      <c r="E37" s="16"/>
      <c r="F37" s="16"/>
      <c r="G37" s="16"/>
      <c r="H37" s="518"/>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row>
    <row r="38" spans="1:67" x14ac:dyDescent="0.35">
      <c r="A38" s="1388" t="s">
        <v>490</v>
      </c>
      <c r="B38" s="1388"/>
      <c r="C38" s="1388"/>
      <c r="D38" s="19"/>
      <c r="E38" s="241"/>
      <c r="F38" s="16"/>
      <c r="G38" s="16"/>
      <c r="H38" s="518"/>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row>
    <row r="39" spans="1:67" ht="6" customHeight="1" x14ac:dyDescent="0.35">
      <c r="A39" s="70"/>
      <c r="B39" s="57"/>
      <c r="C39" s="57"/>
      <c r="D39" s="19"/>
      <c r="E39" s="16"/>
      <c r="F39" s="16"/>
      <c r="G39" s="16"/>
      <c r="H39" s="518"/>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row>
    <row r="40" spans="1:67" x14ac:dyDescent="0.35">
      <c r="A40" s="83" t="s">
        <v>449</v>
      </c>
      <c r="B40" s="573" t="str">
        <f>+B6</f>
        <v>Budget 2025</v>
      </c>
      <c r="C40" s="906" t="str">
        <f>+C6</f>
        <v>Prognos 2025</v>
      </c>
      <c r="D40" s="19"/>
      <c r="E40" s="161"/>
      <c r="F40" s="16"/>
      <c r="G40" s="16"/>
      <c r="H40" s="518"/>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row>
    <row r="41" spans="1:67" x14ac:dyDescent="0.35">
      <c r="A41" s="51" t="s">
        <v>520</v>
      </c>
      <c r="B41" s="900"/>
      <c r="C41" s="907">
        <v>4112</v>
      </c>
      <c r="D41" s="19"/>
      <c r="E41" s="891"/>
      <c r="F41" s="16"/>
      <c r="G41" s="16"/>
      <c r="H41" s="518"/>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row>
    <row r="42" spans="1:67" x14ac:dyDescent="0.35">
      <c r="A42" s="51" t="s">
        <v>492</v>
      </c>
      <c r="B42" s="900">
        <v>25</v>
      </c>
      <c r="C42" s="907"/>
      <c r="D42" s="19"/>
      <c r="E42" s="16"/>
      <c r="F42" s="16"/>
      <c r="G42" s="16"/>
      <c r="H42" s="518"/>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row>
    <row r="43" spans="1:67" x14ac:dyDescent="0.35">
      <c r="A43" s="51" t="s">
        <v>493</v>
      </c>
      <c r="B43" s="900">
        <v>129367</v>
      </c>
      <c r="C43" s="907">
        <v>129367</v>
      </c>
      <c r="D43" s="19"/>
      <c r="E43" s="518"/>
      <c r="F43" s="16"/>
      <c r="G43" s="16"/>
      <c r="H43" s="518"/>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row>
    <row r="44" spans="1:67" x14ac:dyDescent="0.35">
      <c r="A44" s="51" t="s">
        <v>494</v>
      </c>
      <c r="B44" s="900">
        <v>910</v>
      </c>
      <c r="C44" s="907">
        <v>910</v>
      </c>
      <c r="D44" s="19"/>
      <c r="E44" s="16"/>
      <c r="F44" s="16"/>
      <c r="G44" s="16"/>
      <c r="H44" s="518"/>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row>
    <row r="45" spans="1:67" x14ac:dyDescent="0.35">
      <c r="A45" s="791" t="s">
        <v>521</v>
      </c>
      <c r="B45" s="900">
        <v>125</v>
      </c>
      <c r="C45" s="907">
        <v>125</v>
      </c>
      <c r="D45" s="19"/>
      <c r="E45" s="16"/>
      <c r="F45" s="16"/>
      <c r="G45" s="16"/>
      <c r="H45" s="518"/>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row>
    <row r="46" spans="1:67" x14ac:dyDescent="0.35">
      <c r="A46" s="51" t="s">
        <v>522</v>
      </c>
      <c r="B46" s="900"/>
      <c r="C46" s="907"/>
      <c r="D46" s="19"/>
      <c r="E46" s="16"/>
      <c r="F46" s="16"/>
      <c r="G46" s="16"/>
      <c r="H46" s="518"/>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row>
    <row r="47" spans="1:67" x14ac:dyDescent="0.35">
      <c r="A47" s="85" t="s">
        <v>496</v>
      </c>
      <c r="B47" s="901">
        <f>SUM(B41:B46)</f>
        <v>130427</v>
      </c>
      <c r="C47" s="908">
        <f>SUM(C41:C46)</f>
        <v>134514</v>
      </c>
      <c r="D47" s="19"/>
      <c r="E47" s="19"/>
      <c r="F47" s="19"/>
      <c r="G47" s="16"/>
      <c r="H47" s="518"/>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row>
    <row r="48" spans="1:67" x14ac:dyDescent="0.35">
      <c r="A48" s="83" t="s">
        <v>497</v>
      </c>
      <c r="B48" s="902"/>
      <c r="C48" s="909"/>
      <c r="D48" s="19"/>
      <c r="E48" s="19"/>
      <c r="F48" s="19"/>
      <c r="G48" s="16"/>
      <c r="H48" s="518"/>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row>
    <row r="49" spans="1:67" x14ac:dyDescent="0.35">
      <c r="A49" s="815" t="s">
        <v>451</v>
      </c>
      <c r="B49" s="900">
        <v>18515</v>
      </c>
      <c r="C49" s="907"/>
      <c r="D49" s="19"/>
      <c r="E49" s="16"/>
      <c r="F49" s="16"/>
      <c r="G49" s="16"/>
      <c r="H49" s="518"/>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row>
    <row r="50" spans="1:67" x14ac:dyDescent="0.35">
      <c r="A50" s="815" t="s">
        <v>452</v>
      </c>
      <c r="B50" s="900">
        <v>30215</v>
      </c>
      <c r="C50" s="907"/>
      <c r="D50" s="19"/>
      <c r="E50" s="16"/>
      <c r="F50" s="16"/>
      <c r="G50" s="16"/>
      <c r="H50" s="518"/>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row>
    <row r="51" spans="1:67" x14ac:dyDescent="0.35">
      <c r="A51" s="815" t="s">
        <v>453</v>
      </c>
      <c r="B51" s="900">
        <v>19035</v>
      </c>
      <c r="C51" s="907"/>
      <c r="D51" s="19"/>
      <c r="E51" s="16"/>
      <c r="F51" s="16"/>
      <c r="G51" s="16"/>
      <c r="H51" s="518"/>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row>
    <row r="52" spans="1:67" x14ac:dyDescent="0.35">
      <c r="A52" s="815" t="s">
        <v>454</v>
      </c>
      <c r="B52" s="900">
        <v>17819</v>
      </c>
      <c r="C52" s="907"/>
      <c r="D52" s="19"/>
      <c r="E52" s="16"/>
      <c r="F52" s="16"/>
      <c r="G52" s="16"/>
      <c r="H52" s="518"/>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row>
    <row r="53" spans="1:67" x14ac:dyDescent="0.35">
      <c r="A53" s="85" t="s">
        <v>509</v>
      </c>
      <c r="B53" s="901">
        <f>SUM(B49:B52)</f>
        <v>85584</v>
      </c>
      <c r="C53" s="908">
        <f>SUM(C49:C52)</f>
        <v>0</v>
      </c>
      <c r="D53" s="19"/>
      <c r="E53" s="16"/>
      <c r="F53" s="518"/>
      <c r="G53" s="16"/>
      <c r="H53" s="518"/>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row>
    <row r="54" spans="1:67" x14ac:dyDescent="0.35">
      <c r="A54" s="83" t="s">
        <v>510</v>
      </c>
      <c r="B54" s="903"/>
      <c r="C54" s="579"/>
      <c r="D54" s="19"/>
      <c r="E54" s="518"/>
      <c r="F54" s="16"/>
      <c r="G54" s="16"/>
      <c r="H54" s="518"/>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row>
    <row r="55" spans="1:67" x14ac:dyDescent="0.35">
      <c r="A55" s="51" t="s">
        <v>523</v>
      </c>
      <c r="B55" s="903">
        <v>17000</v>
      </c>
      <c r="C55" s="579"/>
      <c r="D55" s="19"/>
      <c r="E55" s="518"/>
      <c r="F55" s="593"/>
      <c r="G55" s="593"/>
      <c r="H55" s="594"/>
      <c r="I55" s="593"/>
      <c r="J55" s="593"/>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row>
    <row r="56" spans="1:67" x14ac:dyDescent="0.35">
      <c r="A56" s="595" t="s">
        <v>524</v>
      </c>
      <c r="B56" s="903">
        <v>2000</v>
      </c>
      <c r="C56" s="579"/>
      <c r="D56" s="19"/>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row>
    <row r="57" spans="1:67" x14ac:dyDescent="0.35">
      <c r="A57" s="595" t="s">
        <v>525</v>
      </c>
      <c r="B57" s="903">
        <v>1200</v>
      </c>
      <c r="C57" s="579"/>
      <c r="D57" s="19"/>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row>
    <row r="58" spans="1:67" x14ac:dyDescent="0.35">
      <c r="A58" s="595" t="s">
        <v>526</v>
      </c>
      <c r="B58" s="903">
        <v>4000</v>
      </c>
      <c r="C58" s="579"/>
      <c r="D58" s="19"/>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row>
    <row r="59" spans="1:67" x14ac:dyDescent="0.35">
      <c r="A59" s="51" t="s">
        <v>527</v>
      </c>
      <c r="B59" s="903">
        <v>0</v>
      </c>
      <c r="C59" s="579"/>
      <c r="D59" s="19"/>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row>
    <row r="60" spans="1:67" x14ac:dyDescent="0.35">
      <c r="A60" s="1067" t="s">
        <v>521</v>
      </c>
      <c r="B60" s="903">
        <v>250</v>
      </c>
      <c r="C60" s="579"/>
      <c r="D60" s="19"/>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row>
    <row r="61" spans="1:67" x14ac:dyDescent="0.35">
      <c r="A61" s="51" t="s">
        <v>528</v>
      </c>
      <c r="B61" s="903">
        <v>4000</v>
      </c>
      <c r="C61" s="579"/>
      <c r="D61" s="19"/>
      <c r="E61" s="518"/>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row>
    <row r="62" spans="1:67" x14ac:dyDescent="0.35">
      <c r="A62" s="51" t="s">
        <v>529</v>
      </c>
      <c r="B62" s="903">
        <v>0</v>
      </c>
      <c r="C62" s="579"/>
      <c r="D62" s="19"/>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row>
    <row r="63" spans="1:67" x14ac:dyDescent="0.35">
      <c r="A63" s="51" t="s">
        <v>530</v>
      </c>
      <c r="B63" s="903">
        <v>2000</v>
      </c>
      <c r="C63" s="579"/>
      <c r="D63" s="19"/>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row>
    <row r="64" spans="1:67" x14ac:dyDescent="0.35">
      <c r="A64" s="51" t="s">
        <v>531</v>
      </c>
      <c r="B64" s="903">
        <v>1200</v>
      </c>
      <c r="C64" s="579"/>
      <c r="D64" s="19"/>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row>
    <row r="65" spans="1:67" x14ac:dyDescent="0.35">
      <c r="A65" s="51" t="s">
        <v>532</v>
      </c>
      <c r="B65" s="903">
        <v>4000</v>
      </c>
      <c r="C65" s="579"/>
      <c r="D65" s="19"/>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row>
    <row r="66" spans="1:67" x14ac:dyDescent="0.35">
      <c r="A66" s="51" t="s">
        <v>533</v>
      </c>
      <c r="B66" s="903">
        <v>13000</v>
      </c>
      <c r="C66" s="579"/>
      <c r="D66" s="1012"/>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row>
    <row r="67" spans="1:67" x14ac:dyDescent="0.35">
      <c r="A67" s="51" t="s">
        <v>534</v>
      </c>
      <c r="B67" s="903">
        <v>500</v>
      </c>
      <c r="C67" s="579"/>
      <c r="D67" s="19"/>
      <c r="E67" s="518"/>
      <c r="F67" s="245"/>
      <c r="G67" s="16"/>
      <c r="H67" s="518"/>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row>
    <row r="68" spans="1:67" x14ac:dyDescent="0.35">
      <c r="A68" s="83" t="s">
        <v>518</v>
      </c>
      <c r="B68" s="904">
        <f>SUM(B55:B67)</f>
        <v>49150</v>
      </c>
      <c r="C68" s="84">
        <f>SUM(C55:C67)</f>
        <v>0</v>
      </c>
      <c r="D68" s="518"/>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row>
    <row r="69" spans="1:67" x14ac:dyDescent="0.35">
      <c r="A69" s="590" t="s">
        <v>535</v>
      </c>
      <c r="B69" s="905">
        <f>+B47-B53-B68</f>
        <v>-4307</v>
      </c>
      <c r="C69" s="899">
        <f>C47-C53-C68</f>
        <v>134514</v>
      </c>
      <c r="E69" s="16"/>
      <c r="F69" s="16"/>
      <c r="G69" s="16"/>
      <c r="H69" s="518"/>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row>
    <row r="70" spans="1:67" x14ac:dyDescent="0.35">
      <c r="A70" s="229"/>
      <c r="B70" s="51"/>
      <c r="C70" s="51"/>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row>
    <row r="72" spans="1:67" s="16" customFormat="1" x14ac:dyDescent="0.35">
      <c r="A72" s="64" t="s">
        <v>925</v>
      </c>
      <c r="B72" s="14"/>
      <c r="C72" s="34"/>
      <c r="D72" s="34"/>
      <c r="E72" s="34"/>
      <c r="F72" s="245"/>
      <c r="G72" s="244"/>
      <c r="H72" s="31"/>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row>
    <row r="73" spans="1:67" ht="5.5" customHeight="1" x14ac:dyDescent="0.35">
      <c r="A73" s="596"/>
    </row>
    <row r="74" spans="1:67" x14ac:dyDescent="0.35">
      <c r="A74" s="32" t="s">
        <v>536</v>
      </c>
      <c r="F74" s="574"/>
      <c r="G74" s="31"/>
      <c r="H74" s="31" t="s">
        <v>927</v>
      </c>
    </row>
    <row r="75" spans="1:67" ht="16" thickBot="1" x14ac:dyDescent="0.4">
      <c r="A75" s="597"/>
    </row>
    <row r="76" spans="1:67" x14ac:dyDescent="0.35">
      <c r="A76" s="598" t="s">
        <v>926</v>
      </c>
      <c r="B76" s="598"/>
      <c r="C76" s="598"/>
      <c r="D76" s="598"/>
      <c r="E76" s="598"/>
      <c r="F76" s="509"/>
      <c r="G76" s="512"/>
      <c r="H76" s="514"/>
    </row>
    <row r="77" spans="1:67" x14ac:dyDescent="0.35">
      <c r="A77" s="587" t="s">
        <v>924</v>
      </c>
      <c r="B77" s="586"/>
      <c r="C77" s="586"/>
      <c r="D77" s="586"/>
      <c r="E77" s="586"/>
      <c r="F77" s="587"/>
      <c r="G77" s="513"/>
      <c r="H77" s="93"/>
    </row>
    <row r="78" spans="1:67" x14ac:dyDescent="0.35">
      <c r="A78" s="599"/>
      <c r="B78" s="600" t="s">
        <v>460</v>
      </c>
      <c r="C78" s="601"/>
      <c r="D78" s="600"/>
      <c r="E78" s="602" t="s">
        <v>462</v>
      </c>
      <c r="F78" s="603"/>
      <c r="G78" s="603"/>
      <c r="H78" s="603"/>
    </row>
    <row r="79" spans="1:67" ht="31.5" x14ac:dyDescent="0.35">
      <c r="A79" s="503"/>
      <c r="B79" s="505"/>
      <c r="C79" s="507" t="s">
        <v>411</v>
      </c>
      <c r="D79" s="505" t="s">
        <v>537</v>
      </c>
      <c r="E79" s="507" t="s">
        <v>440</v>
      </c>
      <c r="F79" s="510" t="s">
        <v>463</v>
      </c>
      <c r="G79" s="507" t="s">
        <v>449</v>
      </c>
      <c r="H79" s="515" t="s">
        <v>463</v>
      </c>
    </row>
    <row r="80" spans="1:67" x14ac:dyDescent="0.35">
      <c r="A80" s="816" t="s">
        <v>538</v>
      </c>
      <c r="B80" s="505"/>
      <c r="C80" s="507"/>
      <c r="D80" s="505"/>
      <c r="E80" s="507"/>
      <c r="F80" s="510"/>
      <c r="G80" s="507"/>
      <c r="H80" s="515"/>
    </row>
    <row r="81" spans="1:8" x14ac:dyDescent="0.35">
      <c r="A81" s="817" t="s">
        <v>539</v>
      </c>
      <c r="B81" s="818">
        <v>311078</v>
      </c>
      <c r="C81" s="896">
        <v>47406.324537009728</v>
      </c>
      <c r="D81" s="819">
        <v>708.4999656</v>
      </c>
      <c r="E81" s="820">
        <v>133059.36680167951</v>
      </c>
      <c r="F81" s="897">
        <v>0.50600000000000001</v>
      </c>
      <c r="G81" s="820">
        <v>129903.80869571082</v>
      </c>
      <c r="H81" s="516">
        <v>0.49399999999999999</v>
      </c>
    </row>
    <row r="82" spans="1:8" ht="7" customHeight="1" x14ac:dyDescent="0.35">
      <c r="A82" s="504"/>
      <c r="B82" s="506"/>
      <c r="C82" s="898"/>
      <c r="D82" s="506"/>
      <c r="E82" s="508"/>
      <c r="F82" s="511"/>
      <c r="G82" s="508"/>
      <c r="H82" s="517"/>
    </row>
    <row r="85" spans="1:8" x14ac:dyDescent="0.35">
      <c r="F85" s="554"/>
    </row>
  </sheetData>
  <mergeCells count="2">
    <mergeCell ref="A4:C4"/>
    <mergeCell ref="A38:C38"/>
  </mergeCells>
  <pageMargins left="0.74803149606299213" right="0.74803149606299213" top="0.98425196850393704" bottom="0.98425196850393704" header="0.51181102362204722" footer="0.51181102362204722"/>
  <pageSetup paperSize="9" scale="65" orientation="portrait" r:id="rId1"/>
  <headerFooter alignWithMargins="0">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04E4-ADAF-4ABB-A062-E01AEF1AF714}">
  <sheetPr>
    <tabColor theme="9" tint="0.79998168889431442"/>
  </sheetPr>
  <dimension ref="A1:Q39"/>
  <sheetViews>
    <sheetView showGridLines="0" zoomScale="90" zoomScaleNormal="90" workbookViewId="0">
      <selection activeCell="D38" sqref="D38"/>
    </sheetView>
  </sheetViews>
  <sheetFormatPr defaultColWidth="8.81640625" defaultRowHeight="10" x14ac:dyDescent="0.2"/>
  <cols>
    <col min="1" max="1" width="30.7265625" style="132" customWidth="1"/>
    <col min="2" max="2" width="6.453125" style="822" customWidth="1"/>
    <col min="3" max="3" width="3.26953125" style="823" customWidth="1"/>
    <col min="4" max="4" width="8.81640625" style="132" customWidth="1"/>
    <col min="5" max="5" width="9.453125" style="132" customWidth="1"/>
    <col min="6" max="6" width="6.1796875" style="132" customWidth="1"/>
    <col min="7" max="7" width="9.1796875" style="132" customWidth="1"/>
    <col min="8" max="8" width="8.81640625" style="132" customWidth="1"/>
    <col min="9" max="9" width="9.453125" style="132" customWidth="1"/>
    <col min="10" max="10" width="6.1796875" style="132" customWidth="1"/>
    <col min="11" max="11" width="9.7265625" style="132" customWidth="1"/>
    <col min="12" max="12" width="58.1796875" style="824" customWidth="1"/>
    <col min="13" max="13" width="36.26953125" style="132" customWidth="1"/>
    <col min="14" max="14" width="8.81640625" style="132"/>
    <col min="15" max="15" width="10.453125" style="132" bestFit="1" customWidth="1"/>
    <col min="16" max="16384" width="8.81640625" style="132"/>
  </cols>
  <sheetData>
    <row r="1" spans="1:17" ht="17.5" x14ac:dyDescent="0.35">
      <c r="A1" s="821" t="s">
        <v>540</v>
      </c>
      <c r="L1" s="1068" t="s">
        <v>541</v>
      </c>
    </row>
    <row r="2" spans="1:17" ht="11.5" x14ac:dyDescent="0.25">
      <c r="A2" s="825" t="s">
        <v>542</v>
      </c>
      <c r="L2" s="1234">
        <v>45715</v>
      </c>
    </row>
    <row r="3" spans="1:17" ht="11.5" x14ac:dyDescent="0.25">
      <c r="A3" s="825"/>
    </row>
    <row r="4" spans="1:17" x14ac:dyDescent="0.2">
      <c r="A4" s="1069" t="s">
        <v>543</v>
      </c>
      <c r="B4" s="1070">
        <v>3.4299999999999997E-2</v>
      </c>
      <c r="C4" s="1071"/>
      <c r="G4" s="1072" t="s">
        <v>544</v>
      </c>
      <c r="H4" s="1073">
        <v>3.4299999999999997E-2</v>
      </c>
    </row>
    <row r="5" spans="1:17" ht="12.65" customHeight="1" x14ac:dyDescent="0.25">
      <c r="A5" s="129"/>
      <c r="B5" s="1074"/>
      <c r="C5" s="1075"/>
      <c r="D5" s="93"/>
      <c r="H5" s="826"/>
    </row>
    <row r="6" spans="1:17" ht="13.5" customHeight="1" thickBot="1" x14ac:dyDescent="0.3">
      <c r="A6" s="127" t="s">
        <v>545</v>
      </c>
      <c r="B6" s="1074"/>
      <c r="C6" s="1075"/>
      <c r="D6" s="618"/>
      <c r="H6" s="826"/>
    </row>
    <row r="7" spans="1:17" ht="15.5" x14ac:dyDescent="0.35">
      <c r="A7" s="827" t="s">
        <v>546</v>
      </c>
      <c r="B7" s="828"/>
      <c r="C7" s="829"/>
      <c r="D7" s="1389" t="s">
        <v>547</v>
      </c>
      <c r="E7" s="1390"/>
      <c r="F7" s="1390"/>
      <c r="G7" s="1391"/>
      <c r="H7" s="1392" t="s">
        <v>548</v>
      </c>
      <c r="I7" s="1393"/>
      <c r="J7" s="1393"/>
      <c r="K7" s="1394"/>
      <c r="L7" s="830"/>
    </row>
    <row r="8" spans="1:17" ht="21" x14ac:dyDescent="0.25">
      <c r="A8" s="1076" t="s">
        <v>549</v>
      </c>
      <c r="B8" s="1077" t="s">
        <v>538</v>
      </c>
      <c r="C8" s="1078" t="s">
        <v>550</v>
      </c>
      <c r="D8" s="1079" t="s">
        <v>551</v>
      </c>
      <c r="E8" s="1080" t="s">
        <v>552</v>
      </c>
      <c r="F8" s="1080" t="s">
        <v>553</v>
      </c>
      <c r="G8" s="1081" t="s">
        <v>554</v>
      </c>
      <c r="H8" s="1082" t="s">
        <v>551</v>
      </c>
      <c r="I8" s="1083" t="s">
        <v>552</v>
      </c>
      <c r="J8" s="1083" t="s">
        <v>553</v>
      </c>
      <c r="K8" s="1084" t="s">
        <v>554</v>
      </c>
      <c r="L8" s="1085" t="s">
        <v>5</v>
      </c>
    </row>
    <row r="9" spans="1:17" s="834" customFormat="1" ht="10.5" x14ac:dyDescent="0.25">
      <c r="A9" s="1086" t="s">
        <v>555</v>
      </c>
      <c r="B9" s="1087" t="s">
        <v>556</v>
      </c>
      <c r="C9" s="1088">
        <v>41</v>
      </c>
      <c r="D9" s="1089">
        <v>250</v>
      </c>
      <c r="E9" s="1089"/>
      <c r="F9" s="1089"/>
      <c r="G9" s="1090"/>
      <c r="H9" s="1152">
        <v>250</v>
      </c>
      <c r="I9" s="1152"/>
      <c r="J9" s="1152"/>
      <c r="K9" s="1090"/>
      <c r="L9" s="1091" t="s">
        <v>557</v>
      </c>
      <c r="M9" s="132"/>
    </row>
    <row r="10" spans="1:17" s="834" customFormat="1" ht="10.5" x14ac:dyDescent="0.25">
      <c r="A10" s="1092"/>
      <c r="B10" s="854"/>
      <c r="C10" s="1093"/>
      <c r="D10" s="793"/>
      <c r="E10" s="793"/>
      <c r="F10" s="793"/>
      <c r="G10" s="1094"/>
      <c r="H10" s="833"/>
      <c r="I10" s="833"/>
      <c r="J10" s="833"/>
      <c r="K10" s="1094"/>
      <c r="L10" s="1095"/>
      <c r="M10" s="132"/>
      <c r="Q10" s="836"/>
    </row>
    <row r="11" spans="1:17" s="834" customFormat="1" ht="18.5" x14ac:dyDescent="0.25">
      <c r="A11" s="1096" t="s">
        <v>558</v>
      </c>
      <c r="B11" s="1097" t="s">
        <v>556</v>
      </c>
      <c r="C11" s="1098">
        <v>93</v>
      </c>
      <c r="D11" s="1099">
        <v>782</v>
      </c>
      <c r="E11" s="1100">
        <f>+D11</f>
        <v>782</v>
      </c>
      <c r="F11" s="1099"/>
      <c r="G11" s="1101"/>
      <c r="H11" s="1153">
        <v>782</v>
      </c>
      <c r="I11" s="1154">
        <f>+H11</f>
        <v>782</v>
      </c>
      <c r="J11" s="1153"/>
      <c r="K11" s="1101"/>
      <c r="L11" s="1102" t="s">
        <v>559</v>
      </c>
      <c r="M11" s="790"/>
      <c r="Q11" s="836"/>
    </row>
    <row r="12" spans="1:17" s="834" customFormat="1" ht="10.5" x14ac:dyDescent="0.25">
      <c r="A12" s="1103" t="s">
        <v>560</v>
      </c>
      <c r="B12" s="854"/>
      <c r="C12" s="1093"/>
      <c r="D12" s="793"/>
      <c r="E12" s="1104"/>
      <c r="F12" s="793"/>
      <c r="G12" s="1094"/>
      <c r="H12" s="833"/>
      <c r="I12" s="833"/>
      <c r="J12" s="833"/>
      <c r="K12" s="1094"/>
      <c r="L12" s="1105" t="s">
        <v>561</v>
      </c>
      <c r="M12" s="132"/>
      <c r="Q12" s="836"/>
    </row>
    <row r="13" spans="1:17" s="834" customFormat="1" ht="10.5" x14ac:dyDescent="0.25">
      <c r="A13" s="1103" t="s">
        <v>562</v>
      </c>
      <c r="B13" s="1106"/>
      <c r="C13" s="1107"/>
      <c r="D13" s="968"/>
      <c r="E13" s="968">
        <f>+E11</f>
        <v>782</v>
      </c>
      <c r="F13" s="968"/>
      <c r="G13" s="1094"/>
      <c r="H13" s="840"/>
      <c r="I13" s="840">
        <f>+I11</f>
        <v>782</v>
      </c>
      <c r="J13" s="840"/>
      <c r="K13" s="1094"/>
      <c r="L13" s="1105"/>
      <c r="M13" s="793"/>
      <c r="N13" s="843"/>
      <c r="Q13" s="836"/>
    </row>
    <row r="14" spans="1:17" s="834" customFormat="1" ht="10.5" x14ac:dyDescent="0.25">
      <c r="A14" s="1103"/>
      <c r="B14" s="1106"/>
      <c r="C14" s="1107"/>
      <c r="D14" s="968"/>
      <c r="E14" s="968"/>
      <c r="F14" s="968"/>
      <c r="G14" s="1094"/>
      <c r="H14" s="840"/>
      <c r="I14" s="840"/>
      <c r="J14" s="840"/>
      <c r="K14" s="1094"/>
      <c r="L14" s="1105"/>
      <c r="M14" s="793"/>
      <c r="N14" s="843"/>
      <c r="Q14" s="836"/>
    </row>
    <row r="15" spans="1:17" s="834" customFormat="1" ht="54.5" x14ac:dyDescent="0.25">
      <c r="A15" s="1096" t="s">
        <v>563</v>
      </c>
      <c r="B15" s="1097" t="s">
        <v>556</v>
      </c>
      <c r="C15" s="1098">
        <v>109</v>
      </c>
      <c r="D15" s="1099">
        <v>3762</v>
      </c>
      <c r="E15" s="1099"/>
      <c r="F15" s="1099">
        <f>+D15</f>
        <v>3762</v>
      </c>
      <c r="G15" s="1101"/>
      <c r="H15" s="1153">
        <v>3762</v>
      </c>
      <c r="I15" s="1153"/>
      <c r="J15" s="1153">
        <f>+H15</f>
        <v>3762</v>
      </c>
      <c r="K15" s="1101"/>
      <c r="L15" s="1108" t="s">
        <v>564</v>
      </c>
      <c r="M15" s="793"/>
      <c r="N15" s="843"/>
      <c r="Q15" s="836"/>
    </row>
    <row r="16" spans="1:17" s="834" customFormat="1" ht="10.5" x14ac:dyDescent="0.25">
      <c r="A16" s="1103" t="s">
        <v>565</v>
      </c>
      <c r="B16" s="1109"/>
      <c r="C16" s="1107"/>
      <c r="D16" s="968"/>
      <c r="E16" s="968"/>
      <c r="F16" s="968"/>
      <c r="G16" s="1110"/>
      <c r="H16" s="840"/>
      <c r="I16" s="840"/>
      <c r="J16" s="840"/>
      <c r="K16" s="1110"/>
      <c r="L16" s="1111" t="s">
        <v>566</v>
      </c>
      <c r="M16" s="793"/>
      <c r="N16" s="843"/>
      <c r="Q16" s="836"/>
    </row>
    <row r="17" spans="1:17" s="834" customFormat="1" ht="10.5" x14ac:dyDescent="0.25">
      <c r="A17" s="1112" t="s">
        <v>330</v>
      </c>
      <c r="B17" s="1113"/>
      <c r="C17" s="1114"/>
      <c r="D17" s="969"/>
      <c r="E17" s="969"/>
      <c r="F17" s="969">
        <f>+F15</f>
        <v>3762</v>
      </c>
      <c r="G17" s="1115"/>
      <c r="H17" s="850"/>
      <c r="I17" s="850"/>
      <c r="J17" s="850">
        <f>+J15</f>
        <v>3762</v>
      </c>
      <c r="K17" s="1115"/>
      <c r="L17" s="1116"/>
      <c r="M17" s="793"/>
      <c r="N17" s="843"/>
      <c r="Q17" s="836"/>
    </row>
    <row r="18" spans="1:17" s="834" customFormat="1" ht="10.5" x14ac:dyDescent="0.25">
      <c r="A18" s="851"/>
      <c r="B18" s="845"/>
      <c r="C18" s="852"/>
      <c r="D18" s="838"/>
      <c r="E18" s="838"/>
      <c r="F18" s="838"/>
      <c r="G18" s="838"/>
      <c r="H18" s="838"/>
      <c r="I18" s="838"/>
      <c r="J18" s="838"/>
      <c r="K18" s="838"/>
      <c r="L18" s="853"/>
      <c r="M18" s="793"/>
      <c r="N18" s="843"/>
      <c r="Q18" s="836"/>
    </row>
    <row r="19" spans="1:17" ht="11" thickBot="1" x14ac:dyDescent="0.3">
      <c r="A19" s="792"/>
      <c r="B19" s="792"/>
      <c r="C19" s="792"/>
      <c r="D19" s="792"/>
      <c r="E19" s="792"/>
      <c r="F19" s="792"/>
      <c r="G19" s="792"/>
      <c r="H19" s="826"/>
      <c r="I19" s="792"/>
      <c r="J19" s="792"/>
      <c r="K19" s="792"/>
      <c r="Q19" s="836"/>
    </row>
    <row r="20" spans="1:17" ht="15.5" x14ac:dyDescent="0.35">
      <c r="A20" s="1117" t="s">
        <v>567</v>
      </c>
      <c r="B20" s="1118"/>
      <c r="C20" s="1119"/>
      <c r="D20" s="1395" t="str">
        <f>+D7</f>
        <v>Prognos 2025, 2025 års PLO</v>
      </c>
      <c r="E20" s="1396"/>
      <c r="F20" s="1396"/>
      <c r="G20" s="1397"/>
      <c r="H20" s="1398" t="str">
        <f>+H7</f>
        <v>Budget 2025, 2025 års PLO</v>
      </c>
      <c r="I20" s="1399"/>
      <c r="J20" s="1399"/>
      <c r="K20" s="1400"/>
      <c r="L20" s="1120"/>
      <c r="Q20" s="836"/>
    </row>
    <row r="21" spans="1:17" ht="37" thickBot="1" x14ac:dyDescent="0.3">
      <c r="A21" s="1121" t="s">
        <v>568</v>
      </c>
      <c r="B21" s="1122" t="s">
        <v>569</v>
      </c>
      <c r="C21" s="1123" t="s">
        <v>550</v>
      </c>
      <c r="D21" s="1124" t="s">
        <v>551</v>
      </c>
      <c r="E21" s="1125" t="s">
        <v>552</v>
      </c>
      <c r="F21" s="1125" t="s">
        <v>553</v>
      </c>
      <c r="G21" s="1126" t="s">
        <v>554</v>
      </c>
      <c r="H21" s="1216" t="s">
        <v>570</v>
      </c>
      <c r="I21" s="1217" t="s">
        <v>552</v>
      </c>
      <c r="J21" s="1217" t="s">
        <v>553</v>
      </c>
      <c r="K21" s="1218" t="s">
        <v>554</v>
      </c>
      <c r="L21" s="1127" t="s">
        <v>5</v>
      </c>
    </row>
    <row r="22" spans="1:17" s="842" customFormat="1" ht="9" x14ac:dyDescent="0.2">
      <c r="A22" s="837"/>
      <c r="B22" s="845"/>
      <c r="C22" s="844"/>
      <c r="D22" s="838"/>
      <c r="E22" s="838"/>
      <c r="F22" s="838"/>
      <c r="G22" s="839"/>
      <c r="H22" s="838"/>
      <c r="I22" s="838"/>
      <c r="J22" s="838"/>
      <c r="K22" s="839"/>
      <c r="L22" s="856"/>
      <c r="M22" s="841"/>
    </row>
    <row r="23" spans="1:17" s="859" customFormat="1" ht="48" customHeight="1" x14ac:dyDescent="0.25">
      <c r="A23" s="1128" t="s">
        <v>571</v>
      </c>
      <c r="B23" s="1129" t="s">
        <v>572</v>
      </c>
      <c r="C23" s="1130">
        <v>22</v>
      </c>
      <c r="D23" s="1141">
        <v>2301.4279999999999</v>
      </c>
      <c r="E23" s="1142"/>
      <c r="F23" s="1141">
        <f>+D23</f>
        <v>2301.4279999999999</v>
      </c>
      <c r="G23" s="1131"/>
      <c r="H23" s="1132">
        <v>2225</v>
      </c>
      <c r="I23" s="1132"/>
      <c r="J23" s="1132">
        <f>+H23</f>
        <v>2225</v>
      </c>
      <c r="K23" s="1133"/>
      <c r="L23" s="1134" t="s">
        <v>573</v>
      </c>
      <c r="M23" s="1214" t="s">
        <v>574</v>
      </c>
    </row>
    <row r="24" spans="1:17" s="842" customFormat="1" ht="9" x14ac:dyDescent="0.2">
      <c r="A24" s="837" t="s">
        <v>575</v>
      </c>
      <c r="B24" s="845"/>
      <c r="C24" s="844"/>
      <c r="D24" s="1136"/>
      <c r="E24" s="1136"/>
      <c r="F24" s="1136"/>
      <c r="G24" s="839"/>
      <c r="H24" s="838"/>
      <c r="I24" s="838"/>
      <c r="J24" s="838"/>
      <c r="K24" s="839"/>
      <c r="L24" s="856"/>
      <c r="M24" s="841"/>
    </row>
    <row r="25" spans="1:17" s="842" customFormat="1" ht="9" x14ac:dyDescent="0.2">
      <c r="A25" s="837" t="s">
        <v>328</v>
      </c>
      <c r="B25" s="845"/>
      <c r="C25" s="844"/>
      <c r="D25" s="1136"/>
      <c r="E25" s="1136"/>
      <c r="F25" s="1215">
        <f>+F23</f>
        <v>2301.4279999999999</v>
      </c>
      <c r="G25" s="839"/>
      <c r="H25" s="838"/>
      <c r="I25" s="838"/>
      <c r="J25" s="840">
        <f>+J23</f>
        <v>2225</v>
      </c>
      <c r="K25" s="839"/>
      <c r="L25" s="856"/>
      <c r="M25" s="841"/>
    </row>
    <row r="26" spans="1:17" s="842" customFormat="1" ht="9" x14ac:dyDescent="0.2">
      <c r="A26" s="837"/>
      <c r="B26" s="845"/>
      <c r="C26" s="844"/>
      <c r="D26" s="838"/>
      <c r="E26" s="838"/>
      <c r="F26" s="838"/>
      <c r="G26" s="839"/>
      <c r="H26" s="838"/>
      <c r="I26" s="838"/>
      <c r="J26" s="838"/>
      <c r="K26" s="839"/>
      <c r="L26" s="856"/>
      <c r="M26" s="841"/>
    </row>
    <row r="27" spans="1:17" s="842" customFormat="1" ht="27.5" x14ac:dyDescent="0.25">
      <c r="A27" s="1128" t="s">
        <v>576</v>
      </c>
      <c r="B27" s="1129" t="s">
        <v>572</v>
      </c>
      <c r="C27" s="1130">
        <v>24</v>
      </c>
      <c r="D27" s="1141">
        <v>1980.7190000000001</v>
      </c>
      <c r="E27" s="1142"/>
      <c r="F27" s="1141">
        <f>+D27</f>
        <v>1980.7190000000001</v>
      </c>
      <c r="G27" s="1131"/>
      <c r="H27" s="1132">
        <v>0</v>
      </c>
      <c r="I27" s="1132"/>
      <c r="J27" s="1132">
        <f>+H27</f>
        <v>0</v>
      </c>
      <c r="K27" s="1133"/>
      <c r="L27" s="1134" t="s">
        <v>577</v>
      </c>
      <c r="M27" s="824" t="s">
        <v>578</v>
      </c>
    </row>
    <row r="28" spans="1:17" s="842" customFormat="1" ht="9" x14ac:dyDescent="0.2">
      <c r="A28" s="837" t="s">
        <v>575</v>
      </c>
      <c r="B28" s="845"/>
      <c r="C28" s="844"/>
      <c r="D28" s="1136"/>
      <c r="E28" s="1136"/>
      <c r="F28" s="1136"/>
      <c r="G28" s="839"/>
      <c r="H28" s="838"/>
      <c r="I28" s="838"/>
      <c r="J28" s="838"/>
      <c r="K28" s="839"/>
      <c r="L28" s="856"/>
      <c r="M28" s="841"/>
    </row>
    <row r="29" spans="1:17" s="842" customFormat="1" ht="9" x14ac:dyDescent="0.2">
      <c r="A29" s="837" t="s">
        <v>330</v>
      </c>
      <c r="B29" s="845"/>
      <c r="C29" s="844"/>
      <c r="D29" s="1136"/>
      <c r="E29" s="1136"/>
      <c r="F29" s="1215">
        <f>+F27</f>
        <v>1980.7190000000001</v>
      </c>
      <c r="G29" s="839"/>
      <c r="H29" s="838"/>
      <c r="I29" s="838"/>
      <c r="J29" s="840">
        <f>+J27</f>
        <v>0</v>
      </c>
      <c r="K29" s="839"/>
      <c r="L29" s="856"/>
      <c r="M29" s="841"/>
    </row>
    <row r="30" spans="1:17" s="842" customFormat="1" ht="9" x14ac:dyDescent="0.2">
      <c r="A30" s="837"/>
      <c r="B30" s="845"/>
      <c r="C30" s="844"/>
      <c r="D30" s="1136"/>
      <c r="E30" s="1136"/>
      <c r="F30" s="1215"/>
      <c r="G30" s="839"/>
      <c r="H30" s="838"/>
      <c r="I30" s="838"/>
      <c r="J30" s="840"/>
      <c r="K30" s="839"/>
      <c r="L30" s="856"/>
      <c r="M30" s="841"/>
    </row>
    <row r="31" spans="1:17" s="855" customFormat="1" ht="27.5" x14ac:dyDescent="0.25">
      <c r="A31" s="1146" t="s">
        <v>579</v>
      </c>
      <c r="B31" s="1139" t="s">
        <v>572</v>
      </c>
      <c r="C31" s="1140">
        <v>20</v>
      </c>
      <c r="D31" s="1141">
        <v>9698</v>
      </c>
      <c r="E31" s="1142" t="s">
        <v>580</v>
      </c>
      <c r="F31" s="1141"/>
      <c r="G31" s="1131"/>
      <c r="H31" s="1132">
        <v>9836</v>
      </c>
      <c r="I31" s="1143" t="s">
        <v>580</v>
      </c>
      <c r="J31" s="1141"/>
      <c r="K31" s="1131"/>
      <c r="L31" s="1134" t="s">
        <v>581</v>
      </c>
      <c r="M31" s="1214" t="s">
        <v>582</v>
      </c>
    </row>
    <row r="32" spans="1:17" s="855" customFormat="1" ht="10.5" x14ac:dyDescent="0.25">
      <c r="A32" s="837" t="s">
        <v>565</v>
      </c>
      <c r="B32" s="831"/>
      <c r="C32" s="860"/>
      <c r="D32" s="832"/>
      <c r="E32" s="832"/>
      <c r="F32" s="832"/>
      <c r="G32" s="835"/>
      <c r="H32" s="832"/>
      <c r="I32" s="832"/>
      <c r="J32" s="832"/>
      <c r="K32" s="835"/>
      <c r="L32" s="858" t="s">
        <v>583</v>
      </c>
      <c r="M32" s="127"/>
    </row>
    <row r="33" spans="1:13" x14ac:dyDescent="0.2">
      <c r="A33" s="837" t="s">
        <v>584</v>
      </c>
      <c r="B33" s="845"/>
      <c r="C33" s="844"/>
      <c r="D33" s="838"/>
      <c r="E33" s="838" t="s">
        <v>580</v>
      </c>
      <c r="F33" s="838"/>
      <c r="G33" s="839"/>
      <c r="H33" s="838"/>
      <c r="I33" s="1145" t="s">
        <v>580</v>
      </c>
      <c r="J33" s="838"/>
      <c r="K33" s="839"/>
      <c r="L33" s="858"/>
      <c r="M33" s="93"/>
    </row>
    <row r="34" spans="1:13" x14ac:dyDescent="0.2">
      <c r="A34" s="837"/>
      <c r="B34" s="845"/>
      <c r="C34" s="844"/>
      <c r="D34" s="838"/>
      <c r="E34" s="838"/>
      <c r="F34" s="838"/>
      <c r="G34" s="839"/>
      <c r="H34" s="838"/>
      <c r="I34" s="838"/>
      <c r="J34" s="838"/>
      <c r="K34" s="839"/>
      <c r="L34" s="858"/>
      <c r="M34" s="93"/>
    </row>
    <row r="35" spans="1:13" ht="23.25" customHeight="1" x14ac:dyDescent="0.25">
      <c r="A35" s="1146" t="s">
        <v>585</v>
      </c>
      <c r="B35" s="1147" t="s">
        <v>586</v>
      </c>
      <c r="C35" s="1137"/>
      <c r="D35" s="1148"/>
      <c r="E35" s="1149" t="s">
        <v>587</v>
      </c>
      <c r="F35" s="1148"/>
      <c r="G35" s="1138"/>
      <c r="H35" s="1148"/>
      <c r="I35" s="1150" t="s">
        <v>587</v>
      </c>
      <c r="J35" s="1148"/>
      <c r="K35" s="1138"/>
      <c r="L35" s="1134" t="s">
        <v>588</v>
      </c>
    </row>
    <row r="36" spans="1:13" x14ac:dyDescent="0.2">
      <c r="A36" s="837"/>
      <c r="B36" s="845"/>
      <c r="C36" s="844"/>
      <c r="D36" s="838"/>
      <c r="E36" s="838"/>
      <c r="F36" s="838"/>
      <c r="G36" s="839"/>
      <c r="H36" s="838"/>
      <c r="I36" s="838"/>
      <c r="J36" s="838"/>
      <c r="K36" s="839"/>
      <c r="L36" s="856"/>
      <c r="M36" s="93"/>
    </row>
    <row r="37" spans="1:13" s="855" customFormat="1" ht="10.5" x14ac:dyDescent="0.25">
      <c r="A37" s="1128" t="s">
        <v>589</v>
      </c>
      <c r="B37" s="1129" t="s">
        <v>590</v>
      </c>
      <c r="C37" s="1130">
        <v>5</v>
      </c>
      <c r="D37" s="1141">
        <v>1419</v>
      </c>
      <c r="E37" s="1141">
        <f>+D37</f>
        <v>1419</v>
      </c>
      <c r="F37" s="1141"/>
      <c r="G37" s="1131"/>
      <c r="H37" s="1132">
        <v>1439</v>
      </c>
      <c r="I37" s="1132">
        <f>+H37</f>
        <v>1439</v>
      </c>
      <c r="J37" s="1141"/>
      <c r="K37" s="1131"/>
      <c r="L37" s="1144" t="s">
        <v>591</v>
      </c>
      <c r="M37" s="1135"/>
    </row>
    <row r="38" spans="1:13" s="93" customFormat="1" ht="10.5" x14ac:dyDescent="0.25">
      <c r="A38" s="922"/>
      <c r="B38" s="923"/>
      <c r="C38" s="924"/>
      <c r="D38" s="911"/>
      <c r="E38" s="911"/>
      <c r="F38" s="911"/>
      <c r="G38" s="912"/>
      <c r="H38" s="913"/>
      <c r="I38" s="913"/>
      <c r="J38" s="911"/>
      <c r="K38" s="912"/>
      <c r="L38" s="857" t="s">
        <v>592</v>
      </c>
    </row>
    <row r="39" spans="1:13" x14ac:dyDescent="0.2">
      <c r="A39" s="1151"/>
      <c r="B39" s="846"/>
      <c r="C39" s="847"/>
      <c r="D39" s="848"/>
      <c r="E39" s="848"/>
      <c r="F39" s="848"/>
      <c r="G39" s="849"/>
      <c r="H39" s="848"/>
      <c r="I39" s="848"/>
      <c r="J39" s="850"/>
      <c r="K39" s="849"/>
      <c r="L39" s="910"/>
    </row>
  </sheetData>
  <mergeCells count="4">
    <mergeCell ref="D7:G7"/>
    <mergeCell ref="H7:K7"/>
    <mergeCell ref="D20:G20"/>
    <mergeCell ref="H20:K20"/>
  </mergeCells>
  <hyperlinks>
    <hyperlink ref="L16" r:id="rId1" display="https://www.regeringen.se/artiklar/2021/09/en-tillganglig-hogskola-livslangt-larande-och-ett-nytt-omstallningsstudiestod/" xr:uid="{BDCBC848-4249-4FA7-BC88-81942F0EC804}"/>
  </hyperlinks>
  <pageMargins left="0.7" right="0.7" top="0.75" bottom="0.75" header="0.3" footer="0.3"/>
  <pageSetup paperSize="9" scale="8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FB6F-CBA2-4C00-B928-D9520ADCF4B4}">
  <sheetPr>
    <tabColor theme="9" tint="0.79998168889431442"/>
    <pageSetUpPr fitToPage="1"/>
  </sheetPr>
  <dimension ref="A1:G50"/>
  <sheetViews>
    <sheetView showGridLines="0" zoomScale="110" zoomScaleNormal="110" workbookViewId="0">
      <selection activeCell="E2" sqref="E2"/>
    </sheetView>
  </sheetViews>
  <sheetFormatPr defaultColWidth="8.81640625" defaultRowHeight="11.5" x14ac:dyDescent="0.25"/>
  <cols>
    <col min="1" max="1" width="35" style="86" customWidth="1"/>
    <col min="2" max="5" width="10" style="86" customWidth="1"/>
    <col min="6" max="6" width="11.1796875" style="953" customWidth="1"/>
    <col min="7" max="31" width="11.1796875" style="86" customWidth="1"/>
    <col min="32" max="32" width="11.7265625" style="86" customWidth="1"/>
    <col min="33" max="16384" width="8.81640625" style="86"/>
  </cols>
  <sheetData>
    <row r="1" spans="1:7" ht="13" x14ac:dyDescent="0.3">
      <c r="A1" s="12" t="s">
        <v>593</v>
      </c>
      <c r="E1" s="87" t="s">
        <v>28</v>
      </c>
    </row>
    <row r="2" spans="1:7" x14ac:dyDescent="0.25">
      <c r="A2" s="604" t="s">
        <v>594</v>
      </c>
      <c r="B2" s="605"/>
      <c r="E2" s="606">
        <v>45715</v>
      </c>
    </row>
    <row r="3" spans="1:7" ht="12" thickBot="1" x14ac:dyDescent="0.3">
      <c r="G3" s="861"/>
    </row>
    <row r="4" spans="1:7" ht="14.5" thickTop="1" x14ac:dyDescent="0.25">
      <c r="A4" s="607" t="s">
        <v>595</v>
      </c>
      <c r="B4" s="608"/>
      <c r="C4" s="608"/>
      <c r="D4" s="608"/>
      <c r="E4" s="608"/>
      <c r="F4" s="1155"/>
    </row>
    <row r="5" spans="1:7" ht="15.5" x14ac:dyDescent="0.25">
      <c r="A5" s="1156"/>
      <c r="B5" s="1157"/>
      <c r="C5" s="1157"/>
      <c r="D5" s="1157"/>
      <c r="E5" s="1157"/>
      <c r="F5" s="1155"/>
    </row>
    <row r="6" spans="1:7" ht="42" x14ac:dyDescent="0.25">
      <c r="A6" s="1158" t="s">
        <v>341</v>
      </c>
      <c r="B6" s="609" t="s">
        <v>596</v>
      </c>
      <c r="C6" s="609" t="s">
        <v>597</v>
      </c>
      <c r="D6" s="1159" t="s">
        <v>598</v>
      </c>
      <c r="E6" s="1160" t="s">
        <v>599</v>
      </c>
      <c r="F6" s="1155"/>
    </row>
    <row r="7" spans="1:7" x14ac:dyDescent="0.25">
      <c r="A7" s="1161" t="s">
        <v>600</v>
      </c>
      <c r="B7" s="610">
        <f t="shared" ref="B7:B21" si="0">_xlfn.XLOOKUP(A7,$A$30:$A$48,$G$30:$G$48,,0)</f>
        <v>2557.98555007</v>
      </c>
      <c r="C7" s="610">
        <v>2360</v>
      </c>
      <c r="D7" s="1162">
        <f t="shared" ref="D7:D23" si="1">+B7-C7</f>
        <v>197.98555007000004</v>
      </c>
      <c r="E7" s="1163">
        <f t="shared" ref="E7:E24" si="2">+D7/C7</f>
        <v>8.3892182233050866E-2</v>
      </c>
      <c r="F7" s="1155"/>
    </row>
    <row r="8" spans="1:7" x14ac:dyDescent="0.25">
      <c r="A8" s="1161" t="s">
        <v>601</v>
      </c>
      <c r="B8" s="610">
        <f t="shared" si="0"/>
        <v>16509.39259214</v>
      </c>
      <c r="C8" s="610">
        <v>13150</v>
      </c>
      <c r="D8" s="1162">
        <f t="shared" si="1"/>
        <v>3359.3925921400005</v>
      </c>
      <c r="E8" s="1163">
        <f t="shared" si="2"/>
        <v>0.25546711727300386</v>
      </c>
      <c r="F8" s="1155"/>
    </row>
    <row r="9" spans="1:7" x14ac:dyDescent="0.25">
      <c r="A9" s="1161" t="s">
        <v>602</v>
      </c>
      <c r="B9" s="610">
        <f t="shared" si="0"/>
        <v>2043.9485368200001</v>
      </c>
      <c r="C9" s="610">
        <v>1590</v>
      </c>
      <c r="D9" s="1162">
        <f t="shared" si="1"/>
        <v>453.94853682000007</v>
      </c>
      <c r="E9" s="1163">
        <f t="shared" si="2"/>
        <v>0.28550222441509437</v>
      </c>
      <c r="F9" s="1155"/>
    </row>
    <row r="10" spans="1:7" x14ac:dyDescent="0.25">
      <c r="A10" s="1161" t="s">
        <v>603</v>
      </c>
      <c r="B10" s="610">
        <f t="shared" si="0"/>
        <v>13980.00002102</v>
      </c>
      <c r="C10" s="610">
        <v>11937</v>
      </c>
      <c r="D10" s="1162">
        <f t="shared" si="1"/>
        <v>2043.0000210199996</v>
      </c>
      <c r="E10" s="1163">
        <f t="shared" si="2"/>
        <v>0.17114853154226353</v>
      </c>
      <c r="F10" s="1155"/>
    </row>
    <row r="11" spans="1:7" x14ac:dyDescent="0.25">
      <c r="A11" s="1161" t="s">
        <v>604</v>
      </c>
      <c r="B11" s="610">
        <f t="shared" si="0"/>
        <v>30459.99994107</v>
      </c>
      <c r="C11" s="610">
        <v>29510</v>
      </c>
      <c r="D11" s="1162">
        <f t="shared" si="1"/>
        <v>949.9999410700002</v>
      </c>
      <c r="E11" s="1163">
        <f t="shared" si="2"/>
        <v>3.2192475129447652E-2</v>
      </c>
      <c r="F11" s="1155"/>
    </row>
    <row r="12" spans="1:7" x14ac:dyDescent="0.25">
      <c r="A12" s="1161" t="s">
        <v>605</v>
      </c>
      <c r="B12" s="610">
        <f t="shared" si="0"/>
        <v>20110.000182039999</v>
      </c>
      <c r="C12" s="610">
        <v>19460</v>
      </c>
      <c r="D12" s="1162">
        <f t="shared" si="1"/>
        <v>650.00018203999934</v>
      </c>
      <c r="E12" s="1163">
        <f t="shared" si="2"/>
        <v>3.3401859303185989E-2</v>
      </c>
      <c r="F12" s="1155"/>
    </row>
    <row r="13" spans="1:7" x14ac:dyDescent="0.25">
      <c r="A13" s="1161" t="s">
        <v>1</v>
      </c>
      <c r="B13" s="610">
        <f t="shared" si="0"/>
        <v>33720.000497399997</v>
      </c>
      <c r="C13" s="610">
        <v>32011</v>
      </c>
      <c r="D13" s="1162">
        <f t="shared" si="1"/>
        <v>1709.0004973999967</v>
      </c>
      <c r="E13" s="1164">
        <f t="shared" si="2"/>
        <v>5.3387913448501974E-2</v>
      </c>
      <c r="F13" s="1155"/>
    </row>
    <row r="14" spans="1:7" x14ac:dyDescent="0.25">
      <c r="A14" s="1161" t="s">
        <v>606</v>
      </c>
      <c r="B14" s="610">
        <f t="shared" si="0"/>
        <v>78219.999527349995</v>
      </c>
      <c r="C14" s="610">
        <v>76222</v>
      </c>
      <c r="D14" s="1162">
        <f t="shared" si="1"/>
        <v>1997.9995273499953</v>
      </c>
      <c r="E14" s="1163">
        <f t="shared" si="2"/>
        <v>2.621289820983437E-2</v>
      </c>
      <c r="F14" s="1155"/>
    </row>
    <row r="15" spans="1:7" x14ac:dyDescent="0.25">
      <c r="A15" s="1161" t="s">
        <v>607</v>
      </c>
      <c r="B15" s="610">
        <f t="shared" si="0"/>
        <v>49730.000263970003</v>
      </c>
      <c r="C15" s="610">
        <v>51450</v>
      </c>
      <c r="D15" s="1162">
        <f t="shared" si="1"/>
        <v>-1719.9997360299967</v>
      </c>
      <c r="E15" s="1163">
        <f t="shared" si="2"/>
        <v>-3.3430509932555814E-2</v>
      </c>
      <c r="F15" s="1155"/>
    </row>
    <row r="16" spans="1:7" x14ac:dyDescent="0.25">
      <c r="A16" s="1161" t="s">
        <v>608</v>
      </c>
      <c r="B16" s="610">
        <f t="shared" si="0"/>
        <v>24599.999508820001</v>
      </c>
      <c r="C16" s="610">
        <v>22170</v>
      </c>
      <c r="D16" s="1162">
        <f t="shared" si="1"/>
        <v>2429.9995088200012</v>
      </c>
      <c r="E16" s="1163">
        <f t="shared" si="2"/>
        <v>0.10960755565268386</v>
      </c>
      <c r="F16" s="1155"/>
    </row>
    <row r="17" spans="1:7" x14ac:dyDescent="0.25">
      <c r="A17" s="1161" t="s">
        <v>609</v>
      </c>
      <c r="B17" s="610">
        <f t="shared" si="0"/>
        <v>19740.000006189999</v>
      </c>
      <c r="C17" s="610">
        <v>18740</v>
      </c>
      <c r="D17" s="1162">
        <f t="shared" si="1"/>
        <v>1000.0000061899991</v>
      </c>
      <c r="E17" s="1163">
        <f t="shared" si="2"/>
        <v>5.3361793286552779E-2</v>
      </c>
    </row>
    <row r="18" spans="1:7" x14ac:dyDescent="0.25">
      <c r="A18" s="1161" t="s">
        <v>610</v>
      </c>
      <c r="B18" s="610">
        <f t="shared" si="0"/>
        <v>24257.169343879999</v>
      </c>
      <c r="C18" s="610">
        <v>24047</v>
      </c>
      <c r="D18" s="1162">
        <f t="shared" si="1"/>
        <v>210.16934387999936</v>
      </c>
      <c r="E18" s="1163">
        <f t="shared" si="2"/>
        <v>8.7399402786210063E-3</v>
      </c>
      <c r="F18" s="1155"/>
    </row>
    <row r="19" spans="1:7" ht="12" x14ac:dyDescent="0.25">
      <c r="A19" s="1161" t="s">
        <v>611</v>
      </c>
      <c r="B19" s="610">
        <f t="shared" si="0"/>
        <v>-4100</v>
      </c>
      <c r="C19" s="610">
        <v>-4100</v>
      </c>
      <c r="D19" s="1162">
        <f t="shared" si="1"/>
        <v>0</v>
      </c>
      <c r="E19" s="1163">
        <f t="shared" si="2"/>
        <v>0</v>
      </c>
      <c r="F19" s="1155"/>
    </row>
    <row r="20" spans="1:7" x14ac:dyDescent="0.25">
      <c r="A20" s="1161" t="s">
        <v>612</v>
      </c>
      <c r="B20" s="610">
        <f t="shared" si="0"/>
        <v>1793.3333333400001</v>
      </c>
      <c r="C20" s="610">
        <v>1576</v>
      </c>
      <c r="D20" s="1162">
        <f t="shared" si="1"/>
        <v>217.33333334000008</v>
      </c>
      <c r="E20" s="1163">
        <f t="shared" si="2"/>
        <v>0.13790186125634524</v>
      </c>
      <c r="F20" s="1155"/>
    </row>
    <row r="21" spans="1:7" x14ac:dyDescent="0.25">
      <c r="A21" s="1161" t="s">
        <v>613</v>
      </c>
      <c r="B21" s="610">
        <f t="shared" si="0"/>
        <v>3759.4970359999998</v>
      </c>
      <c r="C21" s="610">
        <v>3167</v>
      </c>
      <c r="D21" s="1162">
        <f t="shared" si="1"/>
        <v>592.49703599999975</v>
      </c>
      <c r="E21" s="1163">
        <f t="shared" si="2"/>
        <v>0.18708463403852219</v>
      </c>
      <c r="F21" s="1155"/>
    </row>
    <row r="22" spans="1:7" x14ac:dyDescent="0.25">
      <c r="A22" s="1165" t="s">
        <v>614</v>
      </c>
      <c r="B22" s="1166">
        <f>SUM(B7:B9)</f>
        <v>21111.32667903</v>
      </c>
      <c r="C22" s="1166">
        <f>SUM(C7:C9)</f>
        <v>17100</v>
      </c>
      <c r="D22" s="1167">
        <f t="shared" si="1"/>
        <v>4011.3266790300004</v>
      </c>
      <c r="E22" s="1168">
        <f t="shared" si="2"/>
        <v>0.23458050754561405</v>
      </c>
      <c r="F22" s="1155"/>
    </row>
    <row r="23" spans="1:7" x14ac:dyDescent="0.25">
      <c r="A23" s="1169" t="s">
        <v>615</v>
      </c>
      <c r="B23" s="1170">
        <f>+SUM(B10:B21)</f>
        <v>296269.99966107996</v>
      </c>
      <c r="C23" s="1170">
        <f>+SUM(C10:C21)</f>
        <v>286190</v>
      </c>
      <c r="D23" s="1171">
        <f t="shared" si="1"/>
        <v>10079.999661079957</v>
      </c>
      <c r="E23" s="1172">
        <f t="shared" si="2"/>
        <v>3.5221355257276488E-2</v>
      </c>
      <c r="F23" s="1155"/>
    </row>
    <row r="24" spans="1:7" ht="12" thickBot="1" x14ac:dyDescent="0.3">
      <c r="A24" s="1173" t="s">
        <v>616</v>
      </c>
      <c r="B24" s="1174">
        <f>SUM(B7:B21)</f>
        <v>317381.32634011004</v>
      </c>
      <c r="C24" s="1174">
        <f>SUM(C7:C21)</f>
        <v>303290</v>
      </c>
      <c r="D24" s="1175">
        <f>SUM(D7:D21)</f>
        <v>14091.326340109994</v>
      </c>
      <c r="E24" s="1176">
        <f t="shared" si="2"/>
        <v>4.6461559365986331E-2</v>
      </c>
      <c r="F24" s="1155"/>
    </row>
    <row r="25" spans="1:7" ht="12" x14ac:dyDescent="0.25">
      <c r="A25" s="1177" t="s">
        <v>617</v>
      </c>
      <c r="B25" s="1178"/>
      <c r="C25" s="1178"/>
      <c r="D25" s="1178"/>
      <c r="E25" s="1178"/>
      <c r="F25" s="1155"/>
    </row>
    <row r="26" spans="1:7" ht="12" x14ac:dyDescent="0.25">
      <c r="A26" s="1179"/>
      <c r="B26" s="1178"/>
      <c r="C26" s="1178"/>
      <c r="D26" s="1178"/>
      <c r="E26" s="1178"/>
      <c r="F26" s="1155"/>
    </row>
    <row r="27" spans="1:7" ht="12" x14ac:dyDescent="0.25">
      <c r="A27" s="1179"/>
      <c r="B27" s="1178"/>
      <c r="C27" s="1178"/>
      <c r="D27" s="1178"/>
      <c r="E27" s="1178"/>
      <c r="F27" s="1155"/>
    </row>
    <row r="28" spans="1:7" s="955" customFormat="1" ht="16.5" thickBot="1" x14ac:dyDescent="0.35">
      <c r="A28" s="1180" t="s">
        <v>618</v>
      </c>
      <c r="B28" s="1181"/>
      <c r="C28" s="1181"/>
      <c r="D28" s="1181"/>
      <c r="E28" s="1182"/>
    </row>
    <row r="29" spans="1:7" ht="14.5" thickTop="1" x14ac:dyDescent="0.25">
      <c r="A29" s="607" t="s">
        <v>619</v>
      </c>
      <c r="B29" s="956"/>
      <c r="C29" s="1236" t="s">
        <v>620</v>
      </c>
      <c r="D29" s="1235"/>
      <c r="E29" s="1235"/>
      <c r="F29" s="1237"/>
      <c r="G29" s="956"/>
    </row>
    <row r="30" spans="1:7" s="953" customFormat="1" ht="52.5" x14ac:dyDescent="0.2">
      <c r="A30" s="957"/>
      <c r="B30" s="958" t="s">
        <v>621</v>
      </c>
      <c r="C30" s="959" t="s">
        <v>622</v>
      </c>
      <c r="D30" s="959" t="s">
        <v>623</v>
      </c>
      <c r="E30" s="959" t="s">
        <v>624</v>
      </c>
      <c r="F30" s="959" t="s">
        <v>625</v>
      </c>
      <c r="G30" s="1183" t="s">
        <v>626</v>
      </c>
    </row>
    <row r="31" spans="1:7" s="953" customFormat="1" ht="10" x14ac:dyDescent="0.2">
      <c r="A31" s="960" t="s">
        <v>600</v>
      </c>
      <c r="B31" s="961">
        <v>2557.98555007</v>
      </c>
      <c r="C31" s="1184"/>
      <c r="D31" s="1184"/>
      <c r="E31" s="1184"/>
      <c r="F31" s="1184"/>
      <c r="G31" s="1185">
        <f t="shared" ref="G31:G45" si="3">SUM(B31:F31)</f>
        <v>2557.98555007</v>
      </c>
    </row>
    <row r="32" spans="1:7" s="953" customFormat="1" ht="10" x14ac:dyDescent="0.2">
      <c r="A32" s="960" t="s">
        <v>601</v>
      </c>
      <c r="B32" s="961">
        <v>15969.39259214</v>
      </c>
      <c r="C32" s="1184"/>
      <c r="D32" s="1184"/>
      <c r="E32" s="1184">
        <v>570</v>
      </c>
      <c r="F32" s="1184">
        <v>-30</v>
      </c>
      <c r="G32" s="1185">
        <f t="shared" si="3"/>
        <v>16509.39259214</v>
      </c>
    </row>
    <row r="33" spans="1:7" s="953" customFormat="1" ht="10" x14ac:dyDescent="0.2">
      <c r="A33" s="1186" t="s">
        <v>602</v>
      </c>
      <c r="B33" s="961">
        <v>2043.9485368200001</v>
      </c>
      <c r="C33" s="1184"/>
      <c r="D33" s="1184"/>
      <c r="E33" s="1184"/>
      <c r="F33" s="1184"/>
      <c r="G33" s="1185">
        <f t="shared" si="3"/>
        <v>2043.9485368200001</v>
      </c>
    </row>
    <row r="34" spans="1:7" s="953" customFormat="1" ht="10" x14ac:dyDescent="0.2">
      <c r="A34" s="954" t="s">
        <v>603</v>
      </c>
      <c r="B34" s="963">
        <v>14520.00002102</v>
      </c>
      <c r="C34" s="962"/>
      <c r="D34" s="962"/>
      <c r="E34" s="962">
        <v>-570</v>
      </c>
      <c r="F34" s="962">
        <v>30</v>
      </c>
      <c r="G34" s="1187">
        <f t="shared" si="3"/>
        <v>13980.00002102</v>
      </c>
    </row>
    <row r="35" spans="1:7" s="953" customFormat="1" ht="10" x14ac:dyDescent="0.2">
      <c r="A35" s="954" t="s">
        <v>604</v>
      </c>
      <c r="B35" s="963">
        <v>30459.99994107</v>
      </c>
      <c r="C35" s="962"/>
      <c r="D35" s="962"/>
      <c r="E35" s="962"/>
      <c r="F35" s="962"/>
      <c r="G35" s="1187">
        <f t="shared" si="3"/>
        <v>30459.99994107</v>
      </c>
    </row>
    <row r="36" spans="1:7" s="953" customFormat="1" ht="10" x14ac:dyDescent="0.2">
      <c r="A36" s="954" t="s">
        <v>605</v>
      </c>
      <c r="B36" s="963">
        <v>20110.000182039999</v>
      </c>
      <c r="C36" s="962"/>
      <c r="D36" s="962"/>
      <c r="E36" s="962"/>
      <c r="F36" s="962"/>
      <c r="G36" s="1187">
        <f t="shared" si="3"/>
        <v>20110.000182039999</v>
      </c>
    </row>
    <row r="37" spans="1:7" s="953" customFormat="1" ht="10" x14ac:dyDescent="0.2">
      <c r="A37" s="954" t="s">
        <v>1</v>
      </c>
      <c r="B37" s="963">
        <v>33720.000497399997</v>
      </c>
      <c r="C37" s="962"/>
      <c r="D37" s="962"/>
      <c r="E37" s="962"/>
      <c r="F37" s="962"/>
      <c r="G37" s="1187">
        <f t="shared" si="3"/>
        <v>33720.000497399997</v>
      </c>
    </row>
    <row r="38" spans="1:7" s="953" customFormat="1" ht="10" x14ac:dyDescent="0.2">
      <c r="A38" s="954" t="s">
        <v>606</v>
      </c>
      <c r="B38" s="963">
        <v>78219.999527349995</v>
      </c>
      <c r="C38" s="962"/>
      <c r="D38" s="962"/>
      <c r="E38" s="962"/>
      <c r="F38" s="962"/>
      <c r="G38" s="1187">
        <f t="shared" si="3"/>
        <v>78219.999527349995</v>
      </c>
    </row>
    <row r="39" spans="1:7" s="953" customFormat="1" ht="10" x14ac:dyDescent="0.2">
      <c r="A39" s="954" t="s">
        <v>607</v>
      </c>
      <c r="B39" s="963">
        <v>49730.000263970003</v>
      </c>
      <c r="C39" s="962"/>
      <c r="D39" s="962"/>
      <c r="E39" s="962"/>
      <c r="F39" s="962"/>
      <c r="G39" s="1187">
        <f t="shared" si="3"/>
        <v>49730.000263970003</v>
      </c>
    </row>
    <row r="40" spans="1:7" s="953" customFormat="1" ht="10" x14ac:dyDescent="0.2">
      <c r="A40" s="954" t="s">
        <v>608</v>
      </c>
      <c r="B40" s="963">
        <v>23399.999508820001</v>
      </c>
      <c r="C40" s="962">
        <v>1200</v>
      </c>
      <c r="D40" s="962"/>
      <c r="E40" s="962"/>
      <c r="F40" s="962"/>
      <c r="G40" s="1187">
        <f t="shared" si="3"/>
        <v>24599.999508820001</v>
      </c>
    </row>
    <row r="41" spans="1:7" s="953" customFormat="1" ht="10" x14ac:dyDescent="0.2">
      <c r="A41" s="954" t="s">
        <v>609</v>
      </c>
      <c r="B41" s="963">
        <v>19740.000006189999</v>
      </c>
      <c r="C41" s="962"/>
      <c r="D41" s="962"/>
      <c r="E41" s="962"/>
      <c r="F41" s="962"/>
      <c r="G41" s="1187">
        <f t="shared" si="3"/>
        <v>19740.000006189999</v>
      </c>
    </row>
    <row r="42" spans="1:7" s="953" customFormat="1" ht="10" x14ac:dyDescent="0.2">
      <c r="A42" s="954" t="s">
        <v>610</v>
      </c>
      <c r="B42" s="963">
        <v>24257.169343879999</v>
      </c>
      <c r="C42" s="962"/>
      <c r="D42" s="962"/>
      <c r="E42" s="962"/>
      <c r="F42" s="962"/>
      <c r="G42" s="1187">
        <f t="shared" si="3"/>
        <v>24257.169343879999</v>
      </c>
    </row>
    <row r="43" spans="1:7" s="953" customFormat="1" ht="12" x14ac:dyDescent="0.2">
      <c r="A43" s="954" t="s">
        <v>611</v>
      </c>
      <c r="B43" s="963">
        <v>-4100</v>
      </c>
      <c r="C43" s="962"/>
      <c r="D43" s="962"/>
      <c r="E43" s="962"/>
      <c r="F43" s="962"/>
      <c r="G43" s="1187">
        <f t="shared" si="3"/>
        <v>-4100</v>
      </c>
    </row>
    <row r="44" spans="1:7" s="953" customFormat="1" ht="10" x14ac:dyDescent="0.2">
      <c r="A44" s="954" t="s">
        <v>612</v>
      </c>
      <c r="B44" s="963">
        <v>393.33333334000002</v>
      </c>
      <c r="C44" s="962"/>
      <c r="D44" s="962">
        <v>1400</v>
      </c>
      <c r="E44" s="962"/>
      <c r="F44" s="962"/>
      <c r="G44" s="1187">
        <f t="shared" si="3"/>
        <v>1793.3333333400001</v>
      </c>
    </row>
    <row r="45" spans="1:7" s="953" customFormat="1" ht="10.5" thickBot="1" x14ac:dyDescent="0.25">
      <c r="A45" s="1188" t="s">
        <v>613</v>
      </c>
      <c r="B45" s="1189">
        <v>5559.4970359999998</v>
      </c>
      <c r="C45" s="1190">
        <v>-400</v>
      </c>
      <c r="D45" s="1190">
        <v>-1400</v>
      </c>
      <c r="E45" s="1190"/>
      <c r="F45" s="1190"/>
      <c r="G45" s="1191">
        <f t="shared" si="3"/>
        <v>3759.4970359999998</v>
      </c>
    </row>
    <row r="46" spans="1:7" s="1195" customFormat="1" ht="10.5" x14ac:dyDescent="0.25">
      <c r="A46" s="1169" t="s">
        <v>614</v>
      </c>
      <c r="B46" s="1192">
        <f>SUM(B31:B33)</f>
        <v>20571.32667903</v>
      </c>
      <c r="C46" s="1193">
        <f t="shared" ref="C46:G46" si="4">SUM(C31:C33)</f>
        <v>0</v>
      </c>
      <c r="D46" s="1193">
        <f t="shared" si="4"/>
        <v>0</v>
      </c>
      <c r="E46" s="1193">
        <f t="shared" si="4"/>
        <v>570</v>
      </c>
      <c r="F46" s="1193">
        <f t="shared" si="4"/>
        <v>-30</v>
      </c>
      <c r="G46" s="1194">
        <f t="shared" si="4"/>
        <v>21111.32667903</v>
      </c>
    </row>
    <row r="47" spans="1:7" s="1195" customFormat="1" ht="10.5" x14ac:dyDescent="0.25">
      <c r="A47" s="1169" t="s">
        <v>615</v>
      </c>
      <c r="B47" s="1192">
        <f>SUM(B34:B45)</f>
        <v>296009.99966107996</v>
      </c>
      <c r="C47" s="1193">
        <f t="shared" ref="C47:G47" si="5">SUM(C34:C45)</f>
        <v>800</v>
      </c>
      <c r="D47" s="1193">
        <f t="shared" si="5"/>
        <v>0</v>
      </c>
      <c r="E47" s="1193">
        <f t="shared" si="5"/>
        <v>-570</v>
      </c>
      <c r="F47" s="1193">
        <f t="shared" si="5"/>
        <v>30</v>
      </c>
      <c r="G47" s="1194">
        <f t="shared" si="5"/>
        <v>296269.99966107996</v>
      </c>
    </row>
    <row r="48" spans="1:7" s="953" customFormat="1" ht="11" thickBot="1" x14ac:dyDescent="0.25">
      <c r="A48" s="964" t="s">
        <v>627</v>
      </c>
      <c r="B48" s="965">
        <f>SUM(B31:B45)</f>
        <v>316581.32634011004</v>
      </c>
      <c r="C48" s="966">
        <f t="shared" ref="C48:G48" si="6">SUM(C31:C45)</f>
        <v>800</v>
      </c>
      <c r="D48" s="966">
        <f t="shared" si="6"/>
        <v>0</v>
      </c>
      <c r="E48" s="966">
        <f t="shared" si="6"/>
        <v>0</v>
      </c>
      <c r="F48" s="966">
        <f t="shared" si="6"/>
        <v>0</v>
      </c>
      <c r="G48" s="1196">
        <f t="shared" si="6"/>
        <v>317381.32634011004</v>
      </c>
    </row>
    <row r="49" spans="1:7" ht="15" x14ac:dyDescent="0.25">
      <c r="A49" s="1177" t="s">
        <v>617</v>
      </c>
      <c r="B49" s="967"/>
      <c r="C49" s="967"/>
      <c r="D49" s="967"/>
      <c r="E49" s="967"/>
      <c r="F49" s="967"/>
      <c r="G49" s="967"/>
    </row>
    <row r="50" spans="1:7" x14ac:dyDescent="0.25">
      <c r="E50" s="953"/>
      <c r="F50" s="86"/>
    </row>
  </sheetData>
  <conditionalFormatting sqref="C31:F45">
    <cfRule type="expression" dxfId="0" priority="1">
      <formula>C31=0</formula>
    </cfRule>
  </conditionalFormatting>
  <pageMargins left="0.7" right="0.7" top="0.75" bottom="0.75" header="0.3" footer="0.3"/>
  <pageSetup paperSize="9"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78E0-09B7-49B3-B16F-3804B78B2AA2}">
  <sheetPr>
    <tabColor rgb="FFFFFFCC"/>
  </sheetPr>
  <dimension ref="B1:T39"/>
  <sheetViews>
    <sheetView topLeftCell="A19" zoomScale="90" zoomScaleNormal="90" workbookViewId="0">
      <selection activeCell="H3" sqref="H3"/>
    </sheetView>
  </sheetViews>
  <sheetFormatPr defaultColWidth="9.1796875" defaultRowHeight="12.5" x14ac:dyDescent="0.25"/>
  <cols>
    <col min="1" max="1" width="2.453125" style="32" customWidth="1"/>
    <col min="2" max="2" width="47.81640625" style="32" customWidth="1"/>
    <col min="3" max="3" width="11.453125" style="32" customWidth="1"/>
    <col min="4" max="4" width="18.81640625" style="32" customWidth="1"/>
    <col min="5" max="5" width="17.26953125" style="32" customWidth="1"/>
    <col min="6" max="6" width="11.54296875" style="32" customWidth="1"/>
    <col min="7" max="7" width="1.54296875" style="32" customWidth="1"/>
    <col min="8" max="10" width="10.453125" style="32" customWidth="1"/>
    <col min="11" max="13" width="12.453125" style="32" customWidth="1"/>
    <col min="14" max="14" width="12.453125" style="32" hidden="1" customWidth="1"/>
    <col min="15" max="15" width="12.453125" style="32" customWidth="1"/>
    <col min="16" max="16384" width="9.1796875" style="32"/>
  </cols>
  <sheetData>
    <row r="1" spans="2:12" s="2" customFormat="1" ht="14" x14ac:dyDescent="0.3">
      <c r="B1" s="15" t="s">
        <v>628</v>
      </c>
      <c r="C1" s="32"/>
      <c r="D1" s="66"/>
      <c r="E1" s="17"/>
      <c r="F1" s="17"/>
      <c r="H1" s="611" t="s">
        <v>30</v>
      </c>
    </row>
    <row r="2" spans="2:12" s="2" customFormat="1" ht="14" x14ac:dyDescent="0.3">
      <c r="B2" s="15"/>
      <c r="C2" s="32"/>
      <c r="D2" s="66"/>
      <c r="E2" s="17"/>
      <c r="F2" s="17"/>
      <c r="H2" s="33">
        <v>45715</v>
      </c>
    </row>
    <row r="3" spans="2:12" s="2" customFormat="1" ht="14" x14ac:dyDescent="0.3">
      <c r="B3" s="612" t="s">
        <v>629</v>
      </c>
      <c r="C3" s="32"/>
      <c r="D3" s="66"/>
      <c r="E3" s="17"/>
      <c r="F3" s="88"/>
    </row>
    <row r="4" spans="2:12" s="2" customFormat="1" ht="13" x14ac:dyDescent="0.3">
      <c r="B4" s="35" t="s">
        <v>630</v>
      </c>
      <c r="C4" s="32"/>
      <c r="D4" s="66"/>
      <c r="E4" s="17"/>
      <c r="F4" s="88"/>
      <c r="G4" s="4"/>
    </row>
    <row r="5" spans="2:12" s="2" customFormat="1" ht="6" customHeight="1" thickBot="1" x14ac:dyDescent="0.35">
      <c r="B5" s="613"/>
      <c r="C5" s="32"/>
      <c r="D5" s="66"/>
      <c r="E5" s="17"/>
      <c r="F5" s="17"/>
      <c r="G5" s="17"/>
      <c r="H5" s="17"/>
      <c r="I5" s="17"/>
      <c r="J5" s="17"/>
      <c r="K5" s="17"/>
    </row>
    <row r="6" spans="2:12" s="2" customFormat="1" ht="19.399999999999999" customHeight="1" thickTop="1" x14ac:dyDescent="0.2">
      <c r="B6" s="1401" t="s">
        <v>631</v>
      </c>
      <c r="C6" s="1401"/>
      <c r="D6" s="1401"/>
      <c r="E6" s="69"/>
      <c r="F6" s="69"/>
      <c r="G6" s="69"/>
      <c r="H6" s="69"/>
      <c r="I6" s="69"/>
      <c r="J6" s="69"/>
      <c r="K6" s="69"/>
    </row>
    <row r="7" spans="2:12" s="2" customFormat="1" ht="14.5" customHeight="1" x14ac:dyDescent="0.3">
      <c r="B7" s="914" t="s">
        <v>632</v>
      </c>
      <c r="C7" s="915"/>
      <c r="D7" s="915"/>
      <c r="E7" s="56"/>
      <c r="F7" s="88"/>
      <c r="G7" s="4"/>
    </row>
    <row r="8" spans="2:12" s="2" customFormat="1" ht="14.5" customHeight="1" x14ac:dyDescent="0.3">
      <c r="B8" s="914" t="s">
        <v>633</v>
      </c>
      <c r="C8" s="915"/>
      <c r="D8" s="915"/>
      <c r="E8" s="56"/>
      <c r="F8" s="88"/>
      <c r="G8" s="4"/>
    </row>
    <row r="9" spans="2:12" s="2" customFormat="1" ht="14.5" customHeight="1" x14ac:dyDescent="0.2">
      <c r="B9" s="1197" t="s">
        <v>634</v>
      </c>
      <c r="C9" s="1402" t="s">
        <v>635</v>
      </c>
      <c r="D9" s="1402"/>
      <c r="E9" s="1403"/>
      <c r="F9" s="1402" t="s">
        <v>636</v>
      </c>
      <c r="G9" s="1402" t="s">
        <v>637</v>
      </c>
      <c r="H9" s="1403"/>
      <c r="I9" s="1402" t="s">
        <v>638</v>
      </c>
      <c r="J9" s="1402" t="s">
        <v>639</v>
      </c>
      <c r="K9" s="1403"/>
    </row>
    <row r="10" spans="2:12" s="2" customFormat="1" x14ac:dyDescent="0.2">
      <c r="C10" s="1404" t="s">
        <v>640</v>
      </c>
      <c r="D10" s="1404"/>
      <c r="E10" s="1405"/>
      <c r="F10" s="1404" t="s">
        <v>641</v>
      </c>
      <c r="G10" s="1404"/>
      <c r="H10" s="1405"/>
      <c r="I10" s="1404" t="s">
        <v>642</v>
      </c>
      <c r="J10" s="1404" t="s">
        <v>643</v>
      </c>
      <c r="K10" s="1405"/>
    </row>
    <row r="11" spans="2:12" s="89" customFormat="1" ht="14" x14ac:dyDescent="0.2">
      <c r="B11" s="229"/>
      <c r="C11" s="1198"/>
      <c r="D11" s="1198"/>
      <c r="E11" s="1199"/>
      <c r="F11" s="1198"/>
      <c r="G11" s="1198"/>
      <c r="H11" s="1199"/>
      <c r="I11" s="1198"/>
      <c r="J11" s="1198"/>
      <c r="K11" s="1199"/>
      <c r="L11" s="2"/>
    </row>
    <row r="12" spans="2:12" s="89" customFormat="1" ht="11.5" x14ac:dyDescent="0.25">
      <c r="B12" s="229"/>
      <c r="C12" s="1200" t="s">
        <v>644</v>
      </c>
      <c r="D12" s="1200" t="s">
        <v>645</v>
      </c>
      <c r="E12" s="1201" t="s">
        <v>646</v>
      </c>
      <c r="F12" s="1200" t="s">
        <v>644</v>
      </c>
      <c r="G12" s="1200" t="s">
        <v>645</v>
      </c>
      <c r="H12" s="1201" t="s">
        <v>646</v>
      </c>
      <c r="I12" s="1200" t="s">
        <v>644</v>
      </c>
      <c r="J12" s="1200" t="s">
        <v>645</v>
      </c>
      <c r="K12" s="1201" t="s">
        <v>646</v>
      </c>
    </row>
    <row r="13" spans="2:12" s="2" customFormat="1" ht="14" x14ac:dyDescent="0.3">
      <c r="B13" s="59" t="s">
        <v>647</v>
      </c>
      <c r="C13" s="1202">
        <v>0.70193206149672949</v>
      </c>
      <c r="D13" s="1202"/>
      <c r="E13" s="1203">
        <v>0.70193206149672949</v>
      </c>
      <c r="F13" s="1202">
        <v>0.31533433465319538</v>
      </c>
      <c r="G13" s="1202"/>
      <c r="H13" s="1203">
        <v>0.31533433465319538</v>
      </c>
      <c r="I13" s="1202">
        <v>0.38484043101047372</v>
      </c>
      <c r="J13" s="1202"/>
      <c r="K13" s="1203">
        <v>0.38484043101047372</v>
      </c>
    </row>
    <row r="14" spans="2:12" s="2" customFormat="1" ht="14" x14ac:dyDescent="0.3">
      <c r="B14" s="59" t="s">
        <v>399</v>
      </c>
      <c r="C14" s="1202">
        <v>0.70193206149672949</v>
      </c>
      <c r="D14" s="1202">
        <v>0.23843320372893956</v>
      </c>
      <c r="E14" s="1203">
        <v>0.9403652652256691</v>
      </c>
      <c r="F14" s="1202">
        <v>0.31533433465319538</v>
      </c>
      <c r="G14" s="1202">
        <v>0.10236233906930231</v>
      </c>
      <c r="H14" s="1203">
        <v>0.41769667372249769</v>
      </c>
      <c r="I14" s="1202">
        <v>0.38484043101047372</v>
      </c>
      <c r="J14" s="1202">
        <v>0.11240846290682195</v>
      </c>
      <c r="K14" s="1203">
        <v>0.49724889391729565</v>
      </c>
    </row>
    <row r="15" spans="2:12" s="2" customFormat="1" ht="14" x14ac:dyDescent="0.3">
      <c r="B15" s="61" t="s">
        <v>400</v>
      </c>
      <c r="C15" s="1204">
        <v>0.70193206149672949</v>
      </c>
      <c r="D15" s="1204">
        <v>0.29632826163755166</v>
      </c>
      <c r="E15" s="1205">
        <v>0.99826032313428115</v>
      </c>
      <c r="F15" s="1204">
        <v>0.31533433465319538</v>
      </c>
      <c r="G15" s="1204">
        <v>9.4044559349175147E-2</v>
      </c>
      <c r="H15" s="1205">
        <v>0.40937889400237054</v>
      </c>
      <c r="I15" s="1204">
        <v>0.38484043101047372</v>
      </c>
      <c r="J15" s="1204">
        <v>0.15951540776697393</v>
      </c>
      <c r="K15" s="1205">
        <v>0.54435583877744764</v>
      </c>
    </row>
    <row r="16" spans="2:12" s="2" customFormat="1" ht="13" x14ac:dyDescent="0.3">
      <c r="B16" s="59"/>
      <c r="C16" s="92"/>
      <c r="D16" s="92"/>
      <c r="E16" s="92"/>
      <c r="F16" s="88"/>
      <c r="G16" s="4"/>
    </row>
    <row r="17" spans="2:20" ht="18.5" x14ac:dyDescent="0.45">
      <c r="B17" s="12" t="s">
        <v>648</v>
      </c>
      <c r="C17" s="614"/>
      <c r="D17" s="614"/>
      <c r="F17" s="614"/>
      <c r="G17" s="916"/>
      <c r="H17" s="33"/>
      <c r="I17" s="615"/>
      <c r="J17" s="917"/>
      <c r="K17" s="917"/>
      <c r="L17" s="918"/>
      <c r="M17" s="616"/>
      <c r="N17" s="917"/>
      <c r="O17" s="917"/>
      <c r="P17" s="918"/>
      <c r="Q17" s="616"/>
      <c r="R17" s="917"/>
      <c r="S17" s="917"/>
      <c r="T17" s="918"/>
    </row>
    <row r="18" spans="2:20" ht="18.5" x14ac:dyDescent="0.45">
      <c r="B18" s="32" t="s">
        <v>649</v>
      </c>
      <c r="C18" s="617"/>
      <c r="D18" s="617"/>
      <c r="E18" s="31"/>
      <c r="F18" s="614"/>
      <c r="G18" s="916"/>
      <c r="H18" s="33"/>
      <c r="I18" s="615"/>
      <c r="J18" s="917"/>
      <c r="K18" s="917"/>
      <c r="L18" s="918"/>
      <c r="M18" s="616"/>
      <c r="N18" s="917"/>
      <c r="O18" s="917"/>
      <c r="P18" s="918"/>
      <c r="Q18" s="616"/>
      <c r="R18" s="917"/>
      <c r="S18" s="917"/>
      <c r="T18" s="918"/>
    </row>
    <row r="19" spans="2:20" ht="13" x14ac:dyDescent="0.3">
      <c r="B19" s="32" t="s">
        <v>650</v>
      </c>
      <c r="C19" s="617"/>
      <c r="D19" s="617"/>
      <c r="E19" s="31"/>
      <c r="F19" s="614"/>
      <c r="J19" s="919"/>
      <c r="N19" s="919"/>
    </row>
    <row r="20" spans="2:20" ht="13" x14ac:dyDescent="0.3">
      <c r="B20" s="32" t="s">
        <v>651</v>
      </c>
      <c r="C20" s="617"/>
      <c r="D20" s="617"/>
      <c r="E20" s="31"/>
      <c r="F20" s="614"/>
      <c r="J20" s="919"/>
      <c r="N20" s="919"/>
    </row>
    <row r="21" spans="2:20" ht="13" x14ac:dyDescent="0.3">
      <c r="B21" s="32" t="s">
        <v>652</v>
      </c>
      <c r="C21" s="617"/>
      <c r="D21" s="617"/>
      <c r="E21" s="31"/>
      <c r="F21" s="614"/>
      <c r="J21" s="919"/>
      <c r="N21" s="919"/>
    </row>
    <row r="22" spans="2:20" ht="14.5" x14ac:dyDescent="0.35">
      <c r="B22" s="32" t="s">
        <v>653</v>
      </c>
      <c r="C22" s="617"/>
      <c r="D22" s="617"/>
      <c r="E22" s="31"/>
      <c r="F22" s="614"/>
      <c r="G22" s="127"/>
      <c r="H22" s="93"/>
      <c r="I22" s="93"/>
      <c r="J22" s="93"/>
      <c r="K22" s="93"/>
      <c r="L22" s="920"/>
      <c r="M22" s="920"/>
      <c r="N22" s="920"/>
    </row>
    <row r="23" spans="2:20" ht="14.5" x14ac:dyDescent="0.35">
      <c r="B23" s="32" t="s">
        <v>654</v>
      </c>
      <c r="C23" s="617"/>
      <c r="D23" s="617"/>
      <c r="E23" s="31"/>
      <c r="F23" s="614"/>
      <c r="G23" s="127"/>
      <c r="H23" s="93"/>
      <c r="I23" s="93"/>
      <c r="J23" s="93"/>
      <c r="K23" s="93"/>
      <c r="L23" s="920"/>
      <c r="M23" s="920"/>
      <c r="N23" s="920"/>
    </row>
    <row r="24" spans="2:20" ht="14.5" x14ac:dyDescent="0.35">
      <c r="C24" s="617"/>
      <c r="D24" s="617"/>
      <c r="E24" s="31"/>
      <c r="F24" s="614"/>
      <c r="G24" s="127"/>
      <c r="H24" s="93"/>
      <c r="I24" s="93"/>
      <c r="J24" s="93"/>
      <c r="K24" s="93"/>
      <c r="L24" s="920"/>
      <c r="M24" s="920"/>
      <c r="N24" s="920"/>
    </row>
    <row r="25" spans="2:20" ht="14.5" x14ac:dyDescent="0.35">
      <c r="B25" s="12" t="s">
        <v>655</v>
      </c>
      <c r="C25" s="614"/>
      <c r="D25" s="614"/>
      <c r="F25" s="614"/>
      <c r="G25" s="127"/>
      <c r="H25" s="93"/>
      <c r="I25" s="94"/>
      <c r="K25" s="93"/>
      <c r="L25" s="920"/>
      <c r="M25" s="920"/>
      <c r="N25" s="920"/>
    </row>
    <row r="26" spans="2:20" ht="14.5" x14ac:dyDescent="0.35">
      <c r="B26" s="2" t="s">
        <v>656</v>
      </c>
      <c r="C26" s="614"/>
      <c r="D26" s="614"/>
      <c r="F26" s="614"/>
      <c r="G26" s="127"/>
      <c r="H26" s="93"/>
      <c r="I26" s="94"/>
      <c r="K26" s="93"/>
      <c r="L26" s="920"/>
      <c r="M26" s="920"/>
      <c r="N26" s="920"/>
    </row>
    <row r="27" spans="2:20" ht="14.5" x14ac:dyDescent="0.35">
      <c r="B27" s="2" t="s">
        <v>657</v>
      </c>
      <c r="C27" s="614"/>
      <c r="D27" s="614"/>
      <c r="G27" s="127"/>
      <c r="H27" s="93"/>
      <c r="I27" s="94"/>
      <c r="K27" s="93"/>
      <c r="L27" s="920"/>
      <c r="M27" s="920"/>
      <c r="N27" s="920"/>
    </row>
    <row r="28" spans="2:20" ht="15" thickBot="1" x14ac:dyDescent="0.4">
      <c r="B28" s="89" t="s">
        <v>658</v>
      </c>
      <c r="C28" s="614"/>
      <c r="D28" s="614"/>
      <c r="G28" s="127"/>
      <c r="H28" s="93"/>
      <c r="I28" s="94"/>
      <c r="K28" s="93"/>
      <c r="L28" s="920"/>
      <c r="M28" s="920"/>
      <c r="N28" s="920"/>
    </row>
    <row r="29" spans="2:20" ht="25.4" customHeight="1" thickTop="1" x14ac:dyDescent="0.35">
      <c r="B29" s="69" t="s">
        <v>659</v>
      </c>
      <c r="C29" s="69"/>
      <c r="D29" s="69"/>
      <c r="E29" s="69"/>
      <c r="F29" s="69"/>
      <c r="G29" s="127"/>
      <c r="H29" s="618"/>
      <c r="I29" s="95"/>
      <c r="J29" s="95"/>
      <c r="K29" s="93"/>
      <c r="L29" s="920"/>
      <c r="M29" s="920"/>
      <c r="N29" s="920"/>
    </row>
    <row r="30" spans="2:20" ht="14.5" x14ac:dyDescent="0.35">
      <c r="B30" s="47" t="s">
        <v>396</v>
      </c>
      <c r="C30" s="57"/>
      <c r="D30" s="57"/>
      <c r="E30" s="51"/>
      <c r="F30" s="614"/>
      <c r="G30" s="127"/>
      <c r="H30" s="619"/>
      <c r="I30" s="94"/>
      <c r="J30" s="94"/>
      <c r="K30" s="93"/>
      <c r="L30" s="920"/>
      <c r="M30" s="920"/>
      <c r="N30" s="920"/>
    </row>
    <row r="31" spans="2:20" ht="14.5" x14ac:dyDescent="0.35">
      <c r="B31" s="620"/>
      <c r="C31" s="621" t="s">
        <v>660</v>
      </c>
      <c r="D31" s="621" t="s">
        <v>661</v>
      </c>
      <c r="E31" s="621" t="s">
        <v>662</v>
      </c>
      <c r="F31" s="621" t="s">
        <v>448</v>
      </c>
      <c r="G31" s="127"/>
      <c r="H31" s="622" t="s">
        <v>663</v>
      </c>
      <c r="I31" s="94"/>
      <c r="J31" s="94"/>
      <c r="K31" s="93"/>
      <c r="L31" s="920"/>
      <c r="M31" s="920"/>
      <c r="N31" s="920"/>
    </row>
    <row r="32" spans="2:20" ht="14.5" x14ac:dyDescent="0.35">
      <c r="B32" s="620"/>
      <c r="C32" s="621" t="s">
        <v>664</v>
      </c>
      <c r="D32" s="621" t="s">
        <v>665</v>
      </c>
      <c r="E32" s="621" t="s">
        <v>666</v>
      </c>
      <c r="F32" s="621"/>
      <c r="G32" s="127"/>
      <c r="H32" s="623"/>
      <c r="I32" s="94"/>
      <c r="J32" s="94"/>
      <c r="K32" s="93"/>
      <c r="L32" s="920"/>
      <c r="M32" s="920"/>
      <c r="N32" s="920"/>
    </row>
    <row r="33" spans="2:14" ht="14.5" x14ac:dyDescent="0.35">
      <c r="B33" s="90" t="s">
        <v>399</v>
      </c>
      <c r="C33" s="921">
        <v>128034.76</v>
      </c>
      <c r="D33" s="921">
        <v>7009.9669999999996</v>
      </c>
      <c r="E33" s="921">
        <v>48257.949000000001</v>
      </c>
      <c r="F33" s="96">
        <f>+E33+D33+C33</f>
        <v>183302.67599999998</v>
      </c>
      <c r="G33" s="127"/>
      <c r="H33" s="624">
        <f>+D33+C33</f>
        <v>135044.72699999998</v>
      </c>
      <c r="I33" s="94"/>
      <c r="J33" s="94"/>
      <c r="K33" s="93"/>
      <c r="L33" s="920"/>
      <c r="M33" s="920"/>
      <c r="N33" s="920"/>
    </row>
    <row r="34" spans="2:14" ht="14.5" x14ac:dyDescent="0.35">
      <c r="B34" s="90" t="s">
        <v>400</v>
      </c>
      <c r="C34" s="921">
        <v>67689.381999999998</v>
      </c>
      <c r="D34" s="921">
        <v>4386.9780000000001</v>
      </c>
      <c r="E34" s="921">
        <v>57225.082000000002</v>
      </c>
      <c r="F34" s="96">
        <f>+E34+D34+C34</f>
        <v>129301.44200000001</v>
      </c>
      <c r="G34" s="127"/>
      <c r="H34" s="624">
        <f>+D34+C34</f>
        <v>72076.36</v>
      </c>
      <c r="I34" s="94"/>
      <c r="J34" s="94"/>
      <c r="K34" s="93"/>
      <c r="L34" s="920"/>
      <c r="M34" s="920"/>
      <c r="N34" s="920"/>
    </row>
    <row r="35" spans="2:14" ht="14.5" x14ac:dyDescent="0.35">
      <c r="B35" s="90" t="s">
        <v>667</v>
      </c>
      <c r="C35" s="921">
        <v>332.12700000000001</v>
      </c>
      <c r="D35" s="921">
        <v>2155.2359999999999</v>
      </c>
      <c r="E35" s="921">
        <v>1489.845</v>
      </c>
      <c r="F35" s="96">
        <f>+E35+D35+C35</f>
        <v>3977.2080000000001</v>
      </c>
      <c r="G35" s="127"/>
      <c r="H35" s="624">
        <f>+D35+C35</f>
        <v>2487.3629999999998</v>
      </c>
      <c r="I35" s="94"/>
      <c r="J35" s="94"/>
      <c r="K35" s="93"/>
      <c r="L35" s="920"/>
      <c r="M35" s="920"/>
      <c r="N35" s="920"/>
    </row>
    <row r="36" spans="2:14" ht="14.5" x14ac:dyDescent="0.35">
      <c r="B36" s="91" t="s">
        <v>323</v>
      </c>
      <c r="C36" s="97">
        <f>+C35+C33+C34</f>
        <v>196056.26899999997</v>
      </c>
      <c r="D36" s="97">
        <f>+D35+D33+D34</f>
        <v>13552.181</v>
      </c>
      <c r="E36" s="97">
        <f>+E35+E33+E34</f>
        <v>106972.876</v>
      </c>
      <c r="F36" s="97">
        <f>+F35+F33+F34</f>
        <v>316581.326</v>
      </c>
      <c r="G36" s="127"/>
      <c r="H36" s="625">
        <f>SUM(H33:H34)</f>
        <v>207121.087</v>
      </c>
      <c r="I36" s="94"/>
      <c r="J36" s="94"/>
      <c r="K36" s="93"/>
      <c r="L36" s="920"/>
      <c r="M36" s="920"/>
      <c r="N36" s="920"/>
    </row>
    <row r="37" spans="2:14" ht="14.5" x14ac:dyDescent="0.35">
      <c r="B37" s="12"/>
      <c r="C37" s="614"/>
      <c r="D37" s="614"/>
      <c r="G37" s="127"/>
      <c r="H37" s="619"/>
      <c r="I37" s="94"/>
      <c r="J37" s="94"/>
      <c r="K37" s="93"/>
      <c r="L37" s="920"/>
      <c r="M37" s="920"/>
      <c r="N37" s="920"/>
    </row>
    <row r="38" spans="2:14" ht="14.5" x14ac:dyDescent="0.35">
      <c r="B38" s="12"/>
      <c r="C38" s="614"/>
      <c r="D38" s="614"/>
      <c r="F38" s="614"/>
      <c r="G38" s="127"/>
      <c r="H38" s="619"/>
      <c r="I38" s="94"/>
      <c r="J38" s="94"/>
      <c r="K38" s="93"/>
      <c r="L38" s="920"/>
      <c r="M38" s="920"/>
      <c r="N38" s="920"/>
    </row>
    <row r="39" spans="2:14" ht="13" x14ac:dyDescent="0.3">
      <c r="H39" s="23"/>
    </row>
  </sheetData>
  <mergeCells count="7">
    <mergeCell ref="B6:D6"/>
    <mergeCell ref="C9:E9"/>
    <mergeCell ref="F9:H9"/>
    <mergeCell ref="I9:K9"/>
    <mergeCell ref="C10:E10"/>
    <mergeCell ref="F10:H10"/>
    <mergeCell ref="I10:K10"/>
  </mergeCells>
  <pageMargins left="0.74803149606299213" right="0.74803149606299213" top="0.6692913385826772" bottom="0.98425196850393704" header="0.31496062992125984" footer="0.51181102362204722"/>
  <pageSetup paperSize="9" orientation="landscape" r:id="rId1"/>
  <headerFooter alignWithMargins="0">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D55"/>
  <sheetViews>
    <sheetView zoomScale="80" zoomScaleNormal="80" workbookViewId="0">
      <selection sqref="A1:D1"/>
    </sheetView>
  </sheetViews>
  <sheetFormatPr defaultColWidth="9.1796875" defaultRowHeight="10.5" x14ac:dyDescent="0.25"/>
  <cols>
    <col min="1" max="1" width="90.7265625" style="626" customWidth="1"/>
    <col min="2" max="2" width="30.1796875" style="626" customWidth="1"/>
    <col min="3" max="3" width="90.7265625" style="626" customWidth="1"/>
    <col min="4" max="4" width="30.1796875" style="626" customWidth="1"/>
    <col min="5" max="16384" width="9.1796875" style="626"/>
  </cols>
  <sheetData>
    <row r="1" spans="1:4" ht="31" x14ac:dyDescent="0.7">
      <c r="A1" s="1409" t="s">
        <v>33</v>
      </c>
      <c r="B1" s="1410"/>
      <c r="C1" s="1410"/>
      <c r="D1" s="1411"/>
    </row>
    <row r="2" spans="1:4" ht="13.5" thickBot="1" x14ac:dyDescent="0.35">
      <c r="A2" s="627" t="s">
        <v>668</v>
      </c>
      <c r="B2" s="628"/>
      <c r="C2" s="628"/>
      <c r="D2" s="629"/>
    </row>
    <row r="3" spans="1:4" ht="18.5" x14ac:dyDescent="0.25">
      <c r="A3" s="630" t="s">
        <v>669</v>
      </c>
      <c r="B3" s="631"/>
      <c r="C3" s="630" t="s">
        <v>341</v>
      </c>
      <c r="D3" s="631"/>
    </row>
    <row r="4" spans="1:4" ht="14.5" x14ac:dyDescent="0.35">
      <c r="A4" s="632" t="s">
        <v>670</v>
      </c>
      <c r="B4" s="633" t="s">
        <v>671</v>
      </c>
      <c r="C4" s="634" t="s">
        <v>670</v>
      </c>
      <c r="D4" s="635" t="s">
        <v>671</v>
      </c>
    </row>
    <row r="5" spans="1:4" s="638" customFormat="1" ht="15" thickBot="1" x14ac:dyDescent="0.4">
      <c r="A5" s="636" t="s">
        <v>672</v>
      </c>
      <c r="B5" s="637"/>
      <c r="C5" s="636" t="s">
        <v>672</v>
      </c>
      <c r="D5" s="637"/>
    </row>
    <row r="6" spans="1:4" ht="13.5" thickTop="1" x14ac:dyDescent="0.3">
      <c r="A6" s="639" t="s">
        <v>673</v>
      </c>
      <c r="B6" s="640" t="s">
        <v>674</v>
      </c>
      <c r="C6" s="639" t="s">
        <v>673</v>
      </c>
      <c r="D6" s="641" t="s">
        <v>675</v>
      </c>
    </row>
    <row r="7" spans="1:4" ht="46.5" customHeight="1" x14ac:dyDescent="0.3">
      <c r="A7" s="642" t="s">
        <v>676</v>
      </c>
      <c r="B7" s="643"/>
      <c r="C7" s="642" t="s">
        <v>676</v>
      </c>
      <c r="D7" s="641"/>
    </row>
    <row r="8" spans="1:4" ht="13" x14ac:dyDescent="0.3">
      <c r="A8" s="644"/>
      <c r="B8" s="643"/>
      <c r="C8" s="645"/>
      <c r="D8" s="641"/>
    </row>
    <row r="9" spans="1:4" ht="13" x14ac:dyDescent="0.3">
      <c r="A9" s="646" t="s">
        <v>677</v>
      </c>
      <c r="B9" s="643" t="s">
        <v>674</v>
      </c>
      <c r="C9" s="645" t="s">
        <v>677</v>
      </c>
      <c r="D9" s="641" t="s">
        <v>675</v>
      </c>
    </row>
    <row r="10" spans="1:4" ht="13" x14ac:dyDescent="0.3">
      <c r="A10" s="646" t="s">
        <v>125</v>
      </c>
      <c r="B10" s="643"/>
      <c r="C10" s="647" t="s">
        <v>678</v>
      </c>
      <c r="D10" s="641" t="s">
        <v>675</v>
      </c>
    </row>
    <row r="11" spans="1:4" ht="21.5" x14ac:dyDescent="0.3">
      <c r="A11" s="646"/>
      <c r="B11" s="643"/>
      <c r="C11" s="648" t="s">
        <v>679</v>
      </c>
      <c r="D11" s="649" t="s">
        <v>680</v>
      </c>
    </row>
    <row r="12" spans="1:4" ht="13" x14ac:dyDescent="0.3">
      <c r="A12" s="650"/>
      <c r="B12" s="651"/>
      <c r="C12" s="652"/>
      <c r="D12" s="653"/>
    </row>
    <row r="13" spans="1:4" ht="13.5" thickBot="1" x14ac:dyDescent="0.3">
      <c r="A13" s="654" t="s">
        <v>681</v>
      </c>
      <c r="B13" s="655"/>
      <c r="C13" s="654" t="s">
        <v>681</v>
      </c>
      <c r="D13" s="655"/>
    </row>
    <row r="14" spans="1:4" ht="13.5" thickTop="1" x14ac:dyDescent="0.3">
      <c r="A14" s="656" t="s">
        <v>682</v>
      </c>
      <c r="B14" s="657" t="s">
        <v>683</v>
      </c>
      <c r="C14" s="656" t="s">
        <v>682</v>
      </c>
      <c r="D14" s="658" t="s">
        <v>683</v>
      </c>
    </row>
    <row r="15" spans="1:4" ht="26" x14ac:dyDescent="0.3">
      <c r="A15" s="656" t="s">
        <v>684</v>
      </c>
      <c r="B15" s="659" t="s">
        <v>685</v>
      </c>
      <c r="C15" s="656" t="s">
        <v>684</v>
      </c>
      <c r="D15" s="660" t="s">
        <v>686</v>
      </c>
    </row>
    <row r="16" spans="1:4" ht="13" x14ac:dyDescent="0.3">
      <c r="A16" s="661"/>
      <c r="B16" s="662"/>
      <c r="C16" s="663"/>
      <c r="D16" s="664"/>
    </row>
    <row r="17" spans="1:4" ht="13.5" thickBot="1" x14ac:dyDescent="0.3">
      <c r="A17" s="665" t="s">
        <v>687</v>
      </c>
      <c r="B17" s="666"/>
      <c r="C17" s="665" t="s">
        <v>687</v>
      </c>
      <c r="D17" s="666"/>
    </row>
    <row r="18" spans="1:4" ht="13.5" thickTop="1" x14ac:dyDescent="0.3">
      <c r="A18" s="667" t="s">
        <v>688</v>
      </c>
      <c r="B18" s="668" t="s">
        <v>689</v>
      </c>
      <c r="C18" s="645"/>
      <c r="D18" s="641"/>
    </row>
    <row r="19" spans="1:4" ht="13" x14ac:dyDescent="0.3">
      <c r="A19" s="650"/>
      <c r="B19" s="651"/>
      <c r="C19" s="652"/>
      <c r="D19" s="669"/>
    </row>
    <row r="20" spans="1:4" s="670" customFormat="1" ht="13.5" thickBot="1" x14ac:dyDescent="0.3">
      <c r="A20" s="654" t="s">
        <v>690</v>
      </c>
      <c r="B20" s="655"/>
      <c r="C20" s="654" t="s">
        <v>690</v>
      </c>
      <c r="D20" s="655"/>
    </row>
    <row r="21" spans="1:4" ht="13.5" thickTop="1" x14ac:dyDescent="0.3">
      <c r="A21" s="671" t="s">
        <v>691</v>
      </c>
      <c r="B21" s="672" t="s">
        <v>674</v>
      </c>
      <c r="C21" s="673"/>
      <c r="D21" s="658"/>
    </row>
    <row r="22" spans="1:4" ht="13" x14ac:dyDescent="0.3">
      <c r="A22" s="674"/>
      <c r="B22" s="662"/>
      <c r="C22" s="663"/>
      <c r="D22" s="664"/>
    </row>
    <row r="23" spans="1:4" ht="13.5" thickBot="1" x14ac:dyDescent="0.3">
      <c r="A23" s="665" t="s">
        <v>692</v>
      </c>
      <c r="B23" s="666"/>
      <c r="C23" s="665" t="s">
        <v>692</v>
      </c>
      <c r="D23" s="666"/>
    </row>
    <row r="24" spans="1:4" ht="13.5" thickTop="1" x14ac:dyDescent="0.25">
      <c r="A24" s="667" t="s">
        <v>693</v>
      </c>
      <c r="B24" s="668" t="s">
        <v>683</v>
      </c>
      <c r="C24" s="667" t="s">
        <v>693</v>
      </c>
      <c r="D24" s="675" t="s">
        <v>683</v>
      </c>
    </row>
    <row r="25" spans="1:4" ht="13" x14ac:dyDescent="0.3">
      <c r="A25" s="646" t="s">
        <v>694</v>
      </c>
      <c r="B25" s="643" t="s">
        <v>683</v>
      </c>
      <c r="C25" s="646" t="s">
        <v>694</v>
      </c>
      <c r="D25" s="641" t="s">
        <v>683</v>
      </c>
    </row>
    <row r="26" spans="1:4" ht="13" x14ac:dyDescent="0.3">
      <c r="A26" s="676" t="s">
        <v>695</v>
      </c>
      <c r="B26" s="643" t="s">
        <v>683</v>
      </c>
      <c r="C26" s="676" t="s">
        <v>695</v>
      </c>
      <c r="D26" s="643" t="s">
        <v>683</v>
      </c>
    </row>
    <row r="27" spans="1:4" ht="13" x14ac:dyDescent="0.3">
      <c r="A27" s="650"/>
      <c r="B27" s="651"/>
      <c r="C27" s="652"/>
      <c r="D27" s="669"/>
    </row>
    <row r="28" spans="1:4" ht="13.5" thickBot="1" x14ac:dyDescent="0.3">
      <c r="A28" s="654" t="s">
        <v>696</v>
      </c>
      <c r="B28" s="655"/>
      <c r="C28" s="654" t="s">
        <v>696</v>
      </c>
      <c r="D28" s="655"/>
    </row>
    <row r="29" spans="1:4" ht="13.5" thickTop="1" x14ac:dyDescent="0.3">
      <c r="A29" s="674" t="s">
        <v>697</v>
      </c>
      <c r="B29" s="657" t="s">
        <v>683</v>
      </c>
      <c r="C29" s="674" t="s">
        <v>697</v>
      </c>
      <c r="D29" s="658" t="s">
        <v>683</v>
      </c>
    </row>
    <row r="30" spans="1:4" ht="13" x14ac:dyDescent="0.3">
      <c r="A30" s="674" t="s">
        <v>698</v>
      </c>
      <c r="B30" s="657" t="s">
        <v>683</v>
      </c>
      <c r="C30" s="674" t="s">
        <v>698</v>
      </c>
      <c r="D30" s="658" t="s">
        <v>683</v>
      </c>
    </row>
    <row r="31" spans="1:4" ht="13" x14ac:dyDescent="0.3">
      <c r="A31" s="674" t="s">
        <v>699</v>
      </c>
      <c r="B31" s="657" t="s">
        <v>683</v>
      </c>
      <c r="C31" s="673"/>
      <c r="D31" s="658"/>
    </row>
    <row r="32" spans="1:4" ht="13" x14ac:dyDescent="0.3">
      <c r="A32" s="674"/>
      <c r="B32" s="677"/>
      <c r="C32" s="673"/>
      <c r="D32" s="658"/>
    </row>
    <row r="33" spans="1:4" ht="13.5" thickBot="1" x14ac:dyDescent="0.3">
      <c r="A33" s="665" t="s">
        <v>700</v>
      </c>
      <c r="B33" s="666"/>
      <c r="C33" s="665" t="s">
        <v>700</v>
      </c>
      <c r="D33" s="666"/>
    </row>
    <row r="34" spans="1:4" ht="13.5" thickTop="1" x14ac:dyDescent="0.3">
      <c r="A34" s="678" t="s">
        <v>701</v>
      </c>
      <c r="B34" s="679"/>
      <c r="C34" s="678" t="s">
        <v>701</v>
      </c>
      <c r="D34" s="679"/>
    </row>
    <row r="35" spans="1:4" ht="13" x14ac:dyDescent="0.3">
      <c r="A35" s="678" t="s">
        <v>702</v>
      </c>
      <c r="B35" s="679"/>
      <c r="C35" s="678" t="s">
        <v>702</v>
      </c>
      <c r="D35" s="679"/>
    </row>
    <row r="36" spans="1:4" ht="13.5" thickBot="1" x14ac:dyDescent="0.35">
      <c r="A36" s="680"/>
      <c r="B36" s="681"/>
      <c r="C36" s="680"/>
      <c r="D36" s="681"/>
    </row>
    <row r="37" spans="1:4" ht="13.5" thickBot="1" x14ac:dyDescent="0.35">
      <c r="A37" s="682"/>
      <c r="B37" s="628"/>
      <c r="C37" s="628"/>
      <c r="D37" s="629"/>
    </row>
    <row r="38" spans="1:4" ht="14.5" x14ac:dyDescent="0.35">
      <c r="A38" s="683" t="s">
        <v>703</v>
      </c>
      <c r="B38" s="684" t="s">
        <v>671</v>
      </c>
      <c r="C38" s="685" t="s">
        <v>703</v>
      </c>
      <c r="D38" s="684" t="s">
        <v>671</v>
      </c>
    </row>
    <row r="39" spans="1:4" ht="13.5" thickBot="1" x14ac:dyDescent="0.3">
      <c r="A39" s="665" t="s">
        <v>704</v>
      </c>
      <c r="B39" s="666"/>
      <c r="C39" s="665" t="s">
        <v>704</v>
      </c>
      <c r="D39" s="666"/>
    </row>
    <row r="40" spans="1:4" ht="20.25" customHeight="1" thickTop="1" x14ac:dyDescent="0.3">
      <c r="A40" s="639" t="s">
        <v>705</v>
      </c>
      <c r="B40" s="668" t="s">
        <v>706</v>
      </c>
      <c r="C40" s="639" t="s">
        <v>705</v>
      </c>
      <c r="D40" s="675" t="s">
        <v>706</v>
      </c>
    </row>
    <row r="41" spans="1:4" ht="13.5" thickBot="1" x14ac:dyDescent="0.35">
      <c r="A41" s="686"/>
      <c r="B41" s="687"/>
      <c r="C41" s="688"/>
      <c r="D41" s="681"/>
    </row>
    <row r="42" spans="1:4" ht="13" x14ac:dyDescent="0.3">
      <c r="A42" s="628"/>
      <c r="B42" s="628"/>
      <c r="C42" s="628"/>
      <c r="D42" s="628"/>
    </row>
    <row r="43" spans="1:4" ht="13" x14ac:dyDescent="0.3">
      <c r="A43" s="689" t="s">
        <v>707</v>
      </c>
      <c r="B43" s="628"/>
      <c r="C43" s="628"/>
      <c r="D43" s="628"/>
    </row>
    <row r="44" spans="1:4" ht="13" x14ac:dyDescent="0.25">
      <c r="A44" s="1412" t="s">
        <v>708</v>
      </c>
      <c r="B44" s="1413"/>
      <c r="C44" s="1413"/>
      <c r="D44" s="1414"/>
    </row>
    <row r="45" spans="1:4" ht="13" x14ac:dyDescent="0.25">
      <c r="A45" s="1415" t="s">
        <v>709</v>
      </c>
      <c r="B45" s="1416"/>
      <c r="C45" s="1416"/>
      <c r="D45" s="1417"/>
    </row>
    <row r="46" spans="1:4" ht="13" x14ac:dyDescent="0.25">
      <c r="A46" s="1418" t="s">
        <v>710</v>
      </c>
      <c r="B46" s="1419"/>
      <c r="C46" s="1419"/>
      <c r="D46" s="1420"/>
    </row>
    <row r="47" spans="1:4" ht="13" x14ac:dyDescent="0.25">
      <c r="A47" s="1415" t="s">
        <v>711</v>
      </c>
      <c r="B47" s="1416"/>
      <c r="C47" s="1416"/>
      <c r="D47" s="1417"/>
    </row>
    <row r="48" spans="1:4" ht="13" x14ac:dyDescent="0.25">
      <c r="A48" s="1415"/>
      <c r="B48" s="1416"/>
      <c r="C48" s="1416"/>
      <c r="D48" s="1417"/>
    </row>
    <row r="49" spans="1:4" ht="28.5" customHeight="1" x14ac:dyDescent="0.25">
      <c r="A49" s="1421" t="s">
        <v>712</v>
      </c>
      <c r="B49" s="1422"/>
      <c r="C49" s="1422"/>
      <c r="D49" s="1423"/>
    </row>
    <row r="50" spans="1:4" ht="13" x14ac:dyDescent="0.25">
      <c r="A50" s="1415"/>
      <c r="B50" s="1416"/>
      <c r="C50" s="1416"/>
      <c r="D50" s="1417"/>
    </row>
    <row r="51" spans="1:4" ht="29.25" customHeight="1" x14ac:dyDescent="0.25">
      <c r="A51" s="1424" t="s">
        <v>713</v>
      </c>
      <c r="B51" s="1425"/>
      <c r="C51" s="1425"/>
      <c r="D51" s="1426"/>
    </row>
    <row r="52" spans="1:4" ht="13" x14ac:dyDescent="0.25">
      <c r="A52" s="1415"/>
      <c r="B52" s="1416"/>
      <c r="C52" s="1416"/>
      <c r="D52" s="1417"/>
    </row>
    <row r="53" spans="1:4" ht="39" customHeight="1" x14ac:dyDescent="0.25">
      <c r="A53" s="1421" t="s">
        <v>714</v>
      </c>
      <c r="B53" s="1422"/>
      <c r="C53" s="1422"/>
      <c r="D53" s="1423"/>
    </row>
    <row r="54" spans="1:4" ht="13" x14ac:dyDescent="0.25">
      <c r="A54" s="1406"/>
      <c r="B54" s="1407"/>
      <c r="C54" s="1407"/>
      <c r="D54" s="1408"/>
    </row>
    <row r="55" spans="1:4" ht="13" x14ac:dyDescent="0.3">
      <c r="A55" s="690"/>
      <c r="B55" s="690"/>
      <c r="C55" s="690"/>
      <c r="D55" s="690"/>
    </row>
  </sheetData>
  <mergeCells count="12">
    <mergeCell ref="A54:D54"/>
    <mergeCell ref="A1:D1"/>
    <mergeCell ref="A44:D44"/>
    <mergeCell ref="A45:D45"/>
    <mergeCell ref="A46:D46"/>
    <mergeCell ref="A47:D47"/>
    <mergeCell ref="A48:D48"/>
    <mergeCell ref="A49:D49"/>
    <mergeCell ref="A50:D50"/>
    <mergeCell ref="A51:D51"/>
    <mergeCell ref="A52:D52"/>
    <mergeCell ref="A53:D53"/>
  </mergeCells>
  <pageMargins left="0.70866141732283472" right="0.70866141732283472" top="0.74803149606299213" bottom="0.74803149606299213" header="0.31496062992125984" footer="0.31496062992125984"/>
  <pageSetup paperSize="9" scale="54" fitToHeight="2" orientation="landscape"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F30"/>
  <sheetViews>
    <sheetView zoomScale="80" zoomScaleNormal="80" workbookViewId="0">
      <selection activeCell="I15" sqref="I15"/>
    </sheetView>
  </sheetViews>
  <sheetFormatPr defaultColWidth="9.1796875" defaultRowHeight="12.5" x14ac:dyDescent="0.25"/>
  <cols>
    <col min="1" max="1" width="20.453125" style="100" customWidth="1"/>
    <col min="2" max="2" width="13" style="100" customWidth="1"/>
    <col min="3" max="3" width="27.453125" style="100" customWidth="1"/>
    <col min="4" max="4" width="15" style="100" customWidth="1"/>
    <col min="5" max="5" width="18.54296875" style="100" customWidth="1"/>
    <col min="6" max="6" width="37.453125" style="100" customWidth="1"/>
    <col min="7" max="16384" width="9.1796875" style="100"/>
  </cols>
  <sheetData>
    <row r="1" spans="1:6" ht="14" x14ac:dyDescent="0.3">
      <c r="A1" s="98" t="s">
        <v>715</v>
      </c>
      <c r="B1" s="99"/>
      <c r="F1" s="234" t="s">
        <v>34</v>
      </c>
    </row>
    <row r="2" spans="1:6" ht="6.65" customHeight="1" x14ac:dyDescent="0.25">
      <c r="F2" s="101"/>
    </row>
    <row r="3" spans="1:6" ht="13" x14ac:dyDescent="0.3">
      <c r="A3" s="102" t="s">
        <v>716</v>
      </c>
      <c r="F3" s="101"/>
    </row>
    <row r="4" spans="1:6" x14ac:dyDescent="0.25">
      <c r="A4" s="103" t="s">
        <v>717</v>
      </c>
    </row>
    <row r="5" spans="1:6" x14ac:dyDescent="0.25">
      <c r="A5" s="103"/>
    </row>
    <row r="6" spans="1:6" ht="18.5" thickBot="1" x14ac:dyDescent="0.45">
      <c r="A6" s="104" t="s">
        <v>718</v>
      </c>
      <c r="B6" s="692" t="s">
        <v>719</v>
      </c>
      <c r="C6" s="693"/>
    </row>
    <row r="7" spans="1:6" ht="18" customHeight="1" x14ac:dyDescent="0.3">
      <c r="A7" s="105" t="s">
        <v>720</v>
      </c>
      <c r="B7" s="106" t="s">
        <v>721</v>
      </c>
      <c r="C7" s="107"/>
      <c r="D7" s="107"/>
      <c r="E7" s="107"/>
      <c r="F7" s="108" t="s">
        <v>722</v>
      </c>
    </row>
    <row r="8" spans="1:6" ht="12" customHeight="1" x14ac:dyDescent="0.3">
      <c r="A8" s="109" t="s">
        <v>723</v>
      </c>
      <c r="B8" s="110" t="s">
        <v>724</v>
      </c>
      <c r="C8" s="111"/>
      <c r="D8" s="111"/>
      <c r="E8" s="111"/>
      <c r="F8" s="112"/>
    </row>
    <row r="9" spans="1:6" ht="21" customHeight="1" thickBot="1" x14ac:dyDescent="0.3">
      <c r="A9" s="113"/>
      <c r="B9" s="114"/>
      <c r="C9" s="115"/>
      <c r="D9" s="116"/>
      <c r="E9" s="117"/>
      <c r="F9" s="118"/>
    </row>
    <row r="10" spans="1:6" x14ac:dyDescent="0.25">
      <c r="A10" s="103"/>
      <c r="B10" s="103"/>
      <c r="C10" s="103"/>
      <c r="D10" s="103"/>
      <c r="E10" s="103"/>
      <c r="F10" s="103"/>
    </row>
    <row r="11" spans="1:6" ht="13" thickBot="1" x14ac:dyDescent="0.3">
      <c r="A11" s="103"/>
      <c r="B11" s="103"/>
      <c r="C11" s="103"/>
      <c r="D11" s="103"/>
      <c r="E11" s="103"/>
      <c r="F11" s="103"/>
    </row>
    <row r="12" spans="1:6" ht="18" customHeight="1" x14ac:dyDescent="0.3">
      <c r="A12" s="105" t="s">
        <v>725</v>
      </c>
      <c r="B12" s="119" t="s">
        <v>721</v>
      </c>
      <c r="C12" s="106" t="s">
        <v>726</v>
      </c>
      <c r="D12" s="106" t="s">
        <v>727</v>
      </c>
      <c r="E12" s="106" t="s">
        <v>728</v>
      </c>
      <c r="F12" s="108" t="s">
        <v>722</v>
      </c>
    </row>
    <row r="13" spans="1:6" ht="12" customHeight="1" x14ac:dyDescent="0.25">
      <c r="A13" s="109" t="s">
        <v>723</v>
      </c>
      <c r="B13" s="110" t="s">
        <v>724</v>
      </c>
      <c r="C13" s="120"/>
      <c r="D13" s="120"/>
      <c r="E13" s="120"/>
      <c r="F13" s="121"/>
    </row>
    <row r="14" spans="1:6" ht="21" customHeight="1" x14ac:dyDescent="0.25">
      <c r="A14" s="122"/>
      <c r="B14" s="123"/>
      <c r="C14" s="124"/>
      <c r="D14" s="124"/>
      <c r="E14" s="124"/>
      <c r="F14" s="125"/>
    </row>
    <row r="15" spans="1:6" ht="21" customHeight="1" x14ac:dyDescent="0.25">
      <c r="A15" s="122"/>
      <c r="B15" s="123"/>
      <c r="C15" s="124"/>
      <c r="D15" s="124"/>
      <c r="E15" s="124"/>
      <c r="F15" s="125"/>
    </row>
    <row r="16" spans="1:6" ht="21" customHeight="1" x14ac:dyDescent="0.25">
      <c r="A16" s="122"/>
      <c r="B16" s="123"/>
      <c r="C16" s="124"/>
      <c r="D16" s="124"/>
      <c r="E16" s="124"/>
      <c r="F16" s="125"/>
    </row>
    <row r="17" spans="1:6" ht="21" customHeight="1" x14ac:dyDescent="0.25">
      <c r="A17" s="122"/>
      <c r="B17" s="123"/>
      <c r="C17" s="124"/>
      <c r="D17" s="124"/>
      <c r="E17" s="124"/>
      <c r="F17" s="125"/>
    </row>
    <row r="18" spans="1:6" ht="21" customHeight="1" x14ac:dyDescent="0.25">
      <c r="A18" s="122"/>
      <c r="B18" s="123"/>
      <c r="C18" s="124"/>
      <c r="D18" s="124"/>
      <c r="E18" s="124"/>
      <c r="F18" s="125"/>
    </row>
    <row r="19" spans="1:6" ht="21" customHeight="1" x14ac:dyDescent="0.25">
      <c r="A19" s="122"/>
      <c r="B19" s="123"/>
      <c r="C19" s="124"/>
      <c r="D19" s="124"/>
      <c r="E19" s="124"/>
      <c r="F19" s="125"/>
    </row>
    <row r="20" spans="1:6" ht="21" customHeight="1" x14ac:dyDescent="0.25">
      <c r="A20" s="122"/>
      <c r="B20" s="123"/>
      <c r="C20" s="124"/>
      <c r="D20" s="124"/>
      <c r="E20" s="124"/>
      <c r="F20" s="125"/>
    </row>
    <row r="21" spans="1:6" ht="21" customHeight="1" x14ac:dyDescent="0.25">
      <c r="A21" s="122"/>
      <c r="B21" s="123"/>
      <c r="C21" s="124"/>
      <c r="D21" s="124"/>
      <c r="E21" s="124"/>
      <c r="F21" s="125"/>
    </row>
    <row r="22" spans="1:6" ht="21" customHeight="1" x14ac:dyDescent="0.25">
      <c r="A22" s="122"/>
      <c r="B22" s="123"/>
      <c r="C22" s="124"/>
      <c r="D22" s="124"/>
      <c r="E22" s="124"/>
      <c r="F22" s="125"/>
    </row>
    <row r="23" spans="1:6" ht="21" customHeight="1" x14ac:dyDescent="0.25">
      <c r="A23" s="122"/>
      <c r="B23" s="123"/>
      <c r="C23" s="124"/>
      <c r="D23" s="124"/>
      <c r="E23" s="124"/>
      <c r="F23" s="125"/>
    </row>
    <row r="24" spans="1:6" ht="21" customHeight="1" x14ac:dyDescent="0.25">
      <c r="A24" s="122"/>
      <c r="B24" s="123"/>
      <c r="C24" s="124"/>
      <c r="D24" s="124"/>
      <c r="E24" s="124"/>
      <c r="F24" s="125"/>
    </row>
    <row r="25" spans="1:6" ht="21" customHeight="1" thickBot="1" x14ac:dyDescent="0.3">
      <c r="A25" s="113"/>
      <c r="B25" s="117"/>
      <c r="C25" s="114"/>
      <c r="D25" s="114"/>
      <c r="E25" s="114"/>
      <c r="F25" s="126"/>
    </row>
    <row r="26" spans="1:6" ht="18" customHeight="1" x14ac:dyDescent="0.25">
      <c r="A26" s="103"/>
      <c r="B26" s="103"/>
      <c r="C26" s="103"/>
      <c r="D26" s="103"/>
      <c r="E26" s="103"/>
      <c r="F26" s="103"/>
    </row>
    <row r="27" spans="1:6" x14ac:dyDescent="0.25">
      <c r="A27" s="101" t="s">
        <v>729</v>
      </c>
      <c r="B27" s="103"/>
      <c r="C27" s="103"/>
      <c r="D27" s="103"/>
      <c r="E27" s="103"/>
      <c r="F27" s="103"/>
    </row>
    <row r="28" spans="1:6" x14ac:dyDescent="0.25">
      <c r="A28" s="101"/>
      <c r="B28" s="103"/>
      <c r="C28" s="103"/>
      <c r="D28" s="103"/>
      <c r="E28" s="103"/>
      <c r="F28" s="103"/>
    </row>
    <row r="29" spans="1:6" x14ac:dyDescent="0.25">
      <c r="A29" s="103"/>
      <c r="B29" s="103"/>
      <c r="C29" s="103"/>
      <c r="D29" s="103"/>
      <c r="E29" s="103"/>
      <c r="F29" s="103"/>
    </row>
    <row r="30" spans="1:6" x14ac:dyDescent="0.25">
      <c r="A30" s="103"/>
      <c r="B30" s="103"/>
      <c r="C30" s="103"/>
      <c r="D30" s="103"/>
      <c r="E30" s="103"/>
      <c r="F30" s="103"/>
    </row>
  </sheetData>
  <customSheetViews>
    <customSheetView guid="{F60D63BF-56D6-448B-B845-D451B474FE4C}" scale="80">
      <selection activeCell="F2" sqref="F2"/>
      <pageMargins left="0" right="0" top="0" bottom="0" header="0" footer="0"/>
      <pageSetup paperSize="9" orientation="landscape" r:id="rId1"/>
      <headerFooter alignWithMargins="0">
        <oddFooter>&amp;L&amp;D&amp;R&amp;A</oddFooter>
      </headerFooter>
    </customSheetView>
    <customSheetView guid="{47BDBE09-379A-4BDC-A9A0-EAE3F6D9E08F}" scale="80" showPageBreaks="1" printArea="1">
      <selection activeCell="F2" sqref="F2"/>
      <pageMargins left="0" right="0" top="0" bottom="0" header="0" footer="0"/>
      <pageSetup paperSize="9" orientation="landscape" r:id="rId2"/>
      <headerFooter alignWithMargins="0">
        <oddFooter>&amp;L&amp;D&amp;R&amp;A</oddFooter>
      </headerFooter>
    </customSheetView>
    <customSheetView guid="{DDBC5355-67D5-4453-9390-133C975A34B2}" scale="80" showPageBreaks="1" printArea="1">
      <selection activeCell="F26" sqref="F26"/>
      <pageMargins left="0" right="0" top="0" bottom="0" header="0" footer="0"/>
      <pageSetup paperSize="9" orientation="landscape" r:id="rId3"/>
      <headerFooter alignWithMargins="0">
        <oddFooter>&amp;L&amp;D&amp;R&amp;A</oddFooter>
      </headerFooter>
    </customSheetView>
  </customSheetViews>
  <pageMargins left="0.75" right="0.75" top="1" bottom="1" header="0.5" footer="0.5"/>
  <pageSetup paperSize="9" orientation="landscape" r:id="rId4"/>
  <headerFooter alignWithMargins="0">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Y84"/>
  <sheetViews>
    <sheetView showGridLines="0" zoomScale="90" zoomScaleNormal="90" workbookViewId="0">
      <selection activeCell="T29" sqref="T29"/>
    </sheetView>
  </sheetViews>
  <sheetFormatPr defaultColWidth="8.81640625" defaultRowHeight="10" x14ac:dyDescent="0.2"/>
  <cols>
    <col min="1" max="1" width="3.26953125" style="93" customWidth="1"/>
    <col min="2" max="2" width="20" style="132" customWidth="1"/>
    <col min="3" max="3" width="8.81640625" style="132"/>
    <col min="4" max="4" width="11.1796875" style="132" customWidth="1"/>
    <col min="5" max="12" width="6" style="132" customWidth="1"/>
    <col min="13" max="13" width="20.54296875" style="132" customWidth="1"/>
    <col min="14" max="14" width="6.54296875" style="709" customWidth="1"/>
    <col min="15" max="15" width="19.453125" style="132" customWidth="1"/>
    <col min="16" max="16" width="8.81640625" style="132"/>
    <col min="17" max="25" width="8.81640625" style="93" customWidth="1"/>
    <col min="26" max="16384" width="8.81640625" style="132"/>
  </cols>
  <sheetData>
    <row r="1" spans="2:16" ht="15.5" x14ac:dyDescent="0.35">
      <c r="B1" s="774" t="s">
        <v>730</v>
      </c>
      <c r="C1" s="93"/>
      <c r="D1" s="93"/>
      <c r="E1" s="93"/>
      <c r="F1" s="93"/>
      <c r="G1" s="93"/>
      <c r="H1" s="93"/>
      <c r="I1" s="93"/>
      <c r="J1" s="93"/>
      <c r="K1" s="93"/>
      <c r="L1" s="93"/>
      <c r="M1" s="128" t="s">
        <v>36</v>
      </c>
      <c r="N1" s="707"/>
      <c r="O1" s="93"/>
      <c r="P1" s="129"/>
    </row>
    <row r="2" spans="2:16" x14ac:dyDescent="0.2">
      <c r="B2" s="775" t="s">
        <v>731</v>
      </c>
      <c r="C2" s="93"/>
      <c r="D2" s="93"/>
      <c r="E2" s="93"/>
      <c r="F2" s="93"/>
      <c r="G2" s="93"/>
      <c r="H2" s="93"/>
      <c r="I2" s="93"/>
      <c r="J2" s="93"/>
      <c r="K2" s="93"/>
      <c r="L2" s="93"/>
      <c r="M2" s="233"/>
      <c r="N2" s="707"/>
      <c r="O2" s="93"/>
      <c r="P2" s="129"/>
    </row>
    <row r="3" spans="2:16" x14ac:dyDescent="0.2">
      <c r="B3" s="130"/>
      <c r="C3" s="93"/>
      <c r="D3" s="93"/>
      <c r="E3" s="93"/>
      <c r="F3" s="93"/>
      <c r="G3" s="93"/>
      <c r="H3" s="93"/>
      <c r="I3" s="93"/>
      <c r="J3" s="93"/>
      <c r="K3" s="93"/>
      <c r="L3" s="93"/>
      <c r="M3" s="233"/>
      <c r="N3" s="707"/>
      <c r="O3" s="93"/>
      <c r="P3" s="129"/>
    </row>
    <row r="4" spans="2:16" x14ac:dyDescent="0.2">
      <c r="B4" s="130"/>
      <c r="C4" s="93"/>
      <c r="D4" s="93"/>
      <c r="E4" s="93"/>
      <c r="F4" s="93"/>
      <c r="G4" s="93"/>
      <c r="H4" s="93"/>
      <c r="I4" s="93"/>
      <c r="J4" s="93"/>
      <c r="K4" s="93"/>
      <c r="L4" s="93"/>
      <c r="M4" s="233"/>
      <c r="N4" s="707"/>
      <c r="O4" s="93"/>
      <c r="P4" s="129"/>
    </row>
    <row r="5" spans="2:16" x14ac:dyDescent="0.2">
      <c r="B5" s="130"/>
      <c r="C5" s="93"/>
      <c r="D5" s="93"/>
      <c r="E5" s="93"/>
      <c r="F5" s="93"/>
      <c r="G5" s="93"/>
      <c r="H5" s="93"/>
      <c r="I5" s="93"/>
      <c r="J5" s="93"/>
      <c r="K5" s="93"/>
      <c r="L5" s="93"/>
      <c r="M5" s="233"/>
      <c r="N5" s="707"/>
      <c r="O5" s="93"/>
      <c r="P5" s="129"/>
    </row>
    <row r="6" spans="2:16" x14ac:dyDescent="0.2">
      <c r="B6" s="130"/>
      <c r="C6" s="93"/>
      <c r="D6" s="93"/>
      <c r="E6" s="93"/>
      <c r="F6" s="93"/>
      <c r="G6" s="93"/>
      <c r="H6" s="93"/>
      <c r="I6" s="93"/>
      <c r="J6" s="93"/>
      <c r="K6" s="93"/>
      <c r="L6" s="93"/>
      <c r="M6" s="233"/>
      <c r="N6" s="707"/>
      <c r="O6" s="93"/>
      <c r="P6" s="129"/>
    </row>
    <row r="7" spans="2:16" x14ac:dyDescent="0.2">
      <c r="B7" s="130"/>
      <c r="C7" s="93"/>
      <c r="D7" s="93"/>
      <c r="E7" s="93"/>
      <c r="F7" s="93"/>
      <c r="G7" s="93"/>
      <c r="H7" s="93"/>
      <c r="I7" s="93"/>
      <c r="J7" s="93"/>
      <c r="K7" s="93"/>
      <c r="L7" s="93"/>
      <c r="M7" s="233"/>
      <c r="N7" s="707"/>
      <c r="O7" s="93"/>
      <c r="P7" s="129"/>
    </row>
    <row r="8" spans="2:16" x14ac:dyDescent="0.2">
      <c r="B8" s="130"/>
      <c r="C8" s="93"/>
      <c r="D8" s="93"/>
      <c r="E8" s="93"/>
      <c r="F8" s="93"/>
      <c r="G8" s="93"/>
      <c r="H8" s="93"/>
      <c r="I8" s="93"/>
      <c r="J8" s="93"/>
      <c r="K8" s="93"/>
      <c r="L8" s="93"/>
      <c r="M8" s="233"/>
      <c r="N8" s="707"/>
      <c r="O8" s="93"/>
      <c r="P8" s="129"/>
    </row>
    <row r="9" spans="2:16" x14ac:dyDescent="0.2">
      <c r="B9" s="130"/>
      <c r="C9" s="93"/>
      <c r="D9" s="93"/>
      <c r="E9" s="93"/>
      <c r="F9" s="93"/>
      <c r="G9" s="93"/>
      <c r="H9" s="93"/>
      <c r="I9" s="93"/>
      <c r="J9" s="93"/>
      <c r="K9" s="93"/>
      <c r="L9" s="93"/>
      <c r="M9" s="233"/>
      <c r="N9" s="707"/>
      <c r="O9" s="93"/>
      <c r="P9" s="129"/>
    </row>
    <row r="10" spans="2:16" x14ac:dyDescent="0.2">
      <c r="B10" s="130"/>
      <c r="C10" s="93"/>
      <c r="D10" s="93"/>
      <c r="E10" s="93"/>
      <c r="F10" s="93"/>
      <c r="G10" s="93"/>
      <c r="H10" s="93"/>
      <c r="I10" s="93"/>
      <c r="J10" s="93"/>
      <c r="K10" s="93"/>
      <c r="L10" s="93"/>
      <c r="M10" s="233"/>
      <c r="N10" s="707"/>
      <c r="O10" s="93"/>
      <c r="P10" s="129"/>
    </row>
    <row r="11" spans="2:16" ht="10.5" thickBot="1" x14ac:dyDescent="0.25">
      <c r="B11" s="130"/>
      <c r="C11" s="93"/>
      <c r="D11" s="93"/>
      <c r="E11" s="93"/>
      <c r="F11" s="93"/>
      <c r="G11" s="93"/>
      <c r="H11" s="93"/>
      <c r="I11" s="93"/>
      <c r="J11" s="93"/>
      <c r="K11" s="93"/>
      <c r="L11" s="93"/>
      <c r="M11" s="233"/>
      <c r="N11" s="707"/>
      <c r="O11" s="93"/>
      <c r="P11" s="129"/>
    </row>
    <row r="12" spans="2:16" s="699" customFormat="1" ht="15.5" x14ac:dyDescent="0.35">
      <c r="B12" s="694"/>
      <c r="C12" s="695"/>
      <c r="D12" s="696"/>
      <c r="E12" s="1427" t="s">
        <v>732</v>
      </c>
      <c r="F12" s="1428"/>
      <c r="G12" s="1429" t="s">
        <v>733</v>
      </c>
      <c r="H12" s="1428"/>
      <c r="I12" s="1429" t="s">
        <v>734</v>
      </c>
      <c r="J12" s="1428"/>
      <c r="K12" s="1429" t="s">
        <v>735</v>
      </c>
      <c r="L12" s="1428"/>
      <c r="M12" s="696"/>
      <c r="N12" s="708"/>
      <c r="O12" s="698"/>
      <c r="P12" s="697"/>
    </row>
    <row r="13" spans="2:16" s="93" customFormat="1" ht="26.15" customHeight="1" thickBot="1" x14ac:dyDescent="0.55000000000000004">
      <c r="B13" s="773" t="s">
        <v>736</v>
      </c>
      <c r="C13" s="189"/>
      <c r="D13" s="190"/>
      <c r="E13" s="193" t="s">
        <v>737</v>
      </c>
      <c r="F13" s="194" t="s">
        <v>738</v>
      </c>
      <c r="G13" s="195" t="s">
        <v>739</v>
      </c>
      <c r="H13" s="194" t="s">
        <v>738</v>
      </c>
      <c r="I13" s="195" t="s">
        <v>737</v>
      </c>
      <c r="J13" s="194" t="s">
        <v>738</v>
      </c>
      <c r="K13" s="195" t="s">
        <v>737</v>
      </c>
      <c r="L13" s="194" t="s">
        <v>738</v>
      </c>
      <c r="M13" s="196" t="s">
        <v>5</v>
      </c>
      <c r="N13" s="710" t="s">
        <v>740</v>
      </c>
      <c r="P13" s="129"/>
    </row>
    <row r="14" spans="2:16" s="93" customFormat="1" ht="14.5" customHeight="1" x14ac:dyDescent="0.25">
      <c r="B14" s="711" t="s">
        <v>741</v>
      </c>
      <c r="C14" s="712"/>
      <c r="D14" s="713"/>
      <c r="E14" s="761"/>
      <c r="F14" s="762">
        <v>9307</v>
      </c>
      <c r="G14" s="763"/>
      <c r="H14" s="762"/>
      <c r="I14" s="763"/>
      <c r="J14" s="762"/>
      <c r="K14" s="763"/>
      <c r="L14" s="762"/>
      <c r="M14" s="764" t="s">
        <v>742</v>
      </c>
      <c r="N14" s="720" t="s">
        <v>743</v>
      </c>
      <c r="P14" s="129"/>
    </row>
    <row r="15" spans="2:16" s="93" customFormat="1" ht="14.5" customHeight="1" x14ac:dyDescent="0.2">
      <c r="B15" s="212"/>
      <c r="C15" s="213"/>
      <c r="D15" s="200"/>
      <c r="E15" s="177"/>
      <c r="F15" s="182"/>
      <c r="G15" s="180"/>
      <c r="H15" s="182"/>
      <c r="I15" s="180"/>
      <c r="J15" s="182"/>
      <c r="K15" s="180"/>
      <c r="L15" s="182"/>
      <c r="M15" s="176"/>
      <c r="N15" s="707"/>
      <c r="P15" s="129"/>
    </row>
    <row r="16" spans="2:16" s="93" customFormat="1" ht="14.5" customHeight="1" x14ac:dyDescent="0.25">
      <c r="B16" s="722" t="s">
        <v>744</v>
      </c>
      <c r="C16" s="723"/>
      <c r="D16" s="724"/>
      <c r="E16" s="725">
        <v>94071</v>
      </c>
      <c r="F16" s="726"/>
      <c r="G16" s="727"/>
      <c r="H16" s="726"/>
      <c r="I16" s="727"/>
      <c r="J16" s="726"/>
      <c r="K16" s="727"/>
      <c r="L16" s="726"/>
      <c r="M16" s="725"/>
      <c r="N16" s="729"/>
      <c r="P16" s="129"/>
    </row>
    <row r="17" spans="2:16" s="93" customFormat="1" ht="14.5" customHeight="1" x14ac:dyDescent="0.25">
      <c r="B17" s="730" t="s">
        <v>745</v>
      </c>
      <c r="C17" s="731"/>
      <c r="D17" s="728"/>
      <c r="E17" s="725"/>
      <c r="F17" s="726">
        <v>93071</v>
      </c>
      <c r="G17" s="727"/>
      <c r="H17" s="726"/>
      <c r="I17" s="727"/>
      <c r="J17" s="726"/>
      <c r="K17" s="727"/>
      <c r="L17" s="726"/>
      <c r="M17" s="725"/>
      <c r="N17" s="732" t="s">
        <v>746</v>
      </c>
      <c r="P17" s="129"/>
    </row>
    <row r="18" spans="2:16" s="93" customFormat="1" ht="14.5" customHeight="1" thickBot="1" x14ac:dyDescent="0.25">
      <c r="B18" s="187"/>
      <c r="D18" s="188"/>
      <c r="E18" s="197"/>
      <c r="F18" s="198"/>
      <c r="G18" s="199"/>
      <c r="H18" s="198"/>
      <c r="I18" s="199"/>
      <c r="J18" s="198"/>
      <c r="K18" s="199"/>
      <c r="L18" s="198"/>
      <c r="M18" s="197"/>
      <c r="N18" s="707"/>
      <c r="P18" s="129"/>
    </row>
    <row r="19" spans="2:16" s="93" customFormat="1" ht="14.5" customHeight="1" x14ac:dyDescent="0.25">
      <c r="B19" s="705" t="s">
        <v>747</v>
      </c>
      <c r="C19" s="704"/>
      <c r="D19" s="703"/>
      <c r="E19" s="700"/>
      <c r="F19" s="701"/>
      <c r="G19" s="702"/>
      <c r="H19" s="701"/>
      <c r="I19" s="702"/>
      <c r="J19" s="701"/>
      <c r="K19" s="702"/>
      <c r="L19" s="701"/>
      <c r="M19" s="703"/>
      <c r="N19" s="707"/>
      <c r="P19" s="129"/>
    </row>
    <row r="20" spans="2:16" s="93" customFormat="1" ht="14.5" customHeight="1" x14ac:dyDescent="0.25">
      <c r="B20" s="757" t="s">
        <v>748</v>
      </c>
      <c r="C20" s="758"/>
      <c r="D20" s="759"/>
      <c r="E20" s="736">
        <v>9408</v>
      </c>
      <c r="F20" s="737"/>
      <c r="G20" s="738"/>
      <c r="H20" s="737"/>
      <c r="I20" s="738"/>
      <c r="J20" s="737">
        <v>9308</v>
      </c>
      <c r="K20" s="738"/>
      <c r="L20" s="737"/>
      <c r="M20" s="735" t="s">
        <v>749</v>
      </c>
      <c r="N20" s="739"/>
      <c r="P20" s="129"/>
    </row>
    <row r="21" spans="2:16" s="93" customFormat="1" ht="14.5" customHeight="1" x14ac:dyDescent="0.25">
      <c r="B21" s="733" t="s">
        <v>750</v>
      </c>
      <c r="C21" s="734"/>
      <c r="D21" s="735"/>
      <c r="E21" s="736">
        <v>94081</v>
      </c>
      <c r="F21" s="737"/>
      <c r="G21" s="738"/>
      <c r="H21" s="737"/>
      <c r="I21" s="738"/>
      <c r="J21" s="737">
        <v>93081</v>
      </c>
      <c r="K21" s="738"/>
      <c r="L21" s="737"/>
      <c r="M21" s="735" t="s">
        <v>749</v>
      </c>
      <c r="N21" s="740" t="s">
        <v>751</v>
      </c>
      <c r="P21" s="129"/>
    </row>
    <row r="22" spans="2:16" s="93" customFormat="1" ht="14.5" customHeight="1" x14ac:dyDescent="0.2">
      <c r="B22" s="212"/>
      <c r="C22" s="213"/>
      <c r="D22" s="200"/>
      <c r="E22" s="176"/>
      <c r="F22" s="181"/>
      <c r="G22" s="178"/>
      <c r="H22" s="181"/>
      <c r="I22" s="178"/>
      <c r="J22" s="181"/>
      <c r="K22" s="178"/>
      <c r="L22" s="181"/>
      <c r="M22" s="200"/>
      <c r="N22" s="707"/>
      <c r="P22" s="129"/>
    </row>
    <row r="23" spans="2:16" s="93" customFormat="1" ht="14.5" customHeight="1" x14ac:dyDescent="0.25">
      <c r="B23" s="722" t="s">
        <v>752</v>
      </c>
      <c r="C23" s="723"/>
      <c r="D23" s="724"/>
      <c r="E23" s="725"/>
      <c r="F23" s="726"/>
      <c r="G23" s="727"/>
      <c r="H23" s="726"/>
      <c r="I23" s="727"/>
      <c r="J23" s="726">
        <v>93082</v>
      </c>
      <c r="K23" s="727"/>
      <c r="L23" s="726"/>
      <c r="M23" s="728" t="s">
        <v>753</v>
      </c>
      <c r="N23" s="729"/>
      <c r="P23" s="129"/>
    </row>
    <row r="24" spans="2:16" s="93" customFormat="1" ht="14.5" customHeight="1" x14ac:dyDescent="0.25">
      <c r="B24" s="730" t="s">
        <v>754</v>
      </c>
      <c r="C24" s="731"/>
      <c r="D24" s="728"/>
      <c r="E24" s="725">
        <v>94082</v>
      </c>
      <c r="F24" s="726"/>
      <c r="G24" s="727"/>
      <c r="H24" s="726"/>
      <c r="I24" s="727"/>
      <c r="J24" s="726"/>
      <c r="K24" s="727"/>
      <c r="L24" s="726"/>
      <c r="M24" s="728" t="s">
        <v>753</v>
      </c>
      <c r="N24" s="732" t="s">
        <v>746</v>
      </c>
      <c r="P24" s="129"/>
    </row>
    <row r="25" spans="2:16" s="93" customFormat="1" ht="14.5" customHeight="1" x14ac:dyDescent="0.2">
      <c r="B25" s="187"/>
      <c r="D25" s="188"/>
      <c r="E25" s="176"/>
      <c r="F25" s="181"/>
      <c r="G25" s="178"/>
      <c r="H25" s="181"/>
      <c r="I25" s="178"/>
      <c r="J25" s="181"/>
      <c r="K25" s="178"/>
      <c r="L25" s="181"/>
      <c r="M25" s="200"/>
      <c r="N25" s="707"/>
      <c r="P25" s="129"/>
    </row>
    <row r="26" spans="2:16" s="93" customFormat="1" ht="14.5" customHeight="1" x14ac:dyDescent="0.25">
      <c r="B26" s="717" t="s">
        <v>755</v>
      </c>
      <c r="C26" s="718"/>
      <c r="D26" s="719"/>
      <c r="E26" s="714"/>
      <c r="F26" s="715"/>
      <c r="G26" s="716"/>
      <c r="H26" s="715"/>
      <c r="I26" s="716"/>
      <c r="J26" s="715">
        <v>93083</v>
      </c>
      <c r="K26" s="716"/>
      <c r="L26" s="715"/>
      <c r="M26" s="719" t="s">
        <v>753</v>
      </c>
      <c r="N26" s="720"/>
      <c r="P26" s="129"/>
    </row>
    <row r="27" spans="2:16" s="93" customFormat="1" ht="14.5" customHeight="1" x14ac:dyDescent="0.25">
      <c r="B27" s="717" t="s">
        <v>756</v>
      </c>
      <c r="C27" s="718"/>
      <c r="D27" s="719"/>
      <c r="E27" s="714">
        <v>94083</v>
      </c>
      <c r="F27" s="715"/>
      <c r="G27" s="716"/>
      <c r="H27" s="715"/>
      <c r="I27" s="716"/>
      <c r="J27" s="715"/>
      <c r="K27" s="716"/>
      <c r="L27" s="715"/>
      <c r="M27" s="719" t="s">
        <v>753</v>
      </c>
      <c r="N27" s="721" t="s">
        <v>757</v>
      </c>
      <c r="P27" s="129"/>
    </row>
    <row r="28" spans="2:16" s="93" customFormat="1" ht="14.5" customHeight="1" x14ac:dyDescent="0.2">
      <c r="B28" s="212"/>
      <c r="C28" s="213"/>
      <c r="D28" s="200"/>
      <c r="E28" s="176"/>
      <c r="F28" s="181"/>
      <c r="G28" s="178"/>
      <c r="H28" s="181"/>
      <c r="I28" s="178"/>
      <c r="J28" s="181"/>
      <c r="K28" s="178"/>
      <c r="L28" s="181"/>
      <c r="M28" s="200"/>
      <c r="N28" s="707"/>
      <c r="P28" s="129"/>
    </row>
    <row r="29" spans="2:16" s="93" customFormat="1" ht="42" customHeight="1" x14ac:dyDescent="0.25">
      <c r="B29" s="757" t="s">
        <v>758</v>
      </c>
      <c r="C29" s="758"/>
      <c r="D29" s="759"/>
      <c r="E29" s="736"/>
      <c r="F29" s="737"/>
      <c r="G29" s="738">
        <v>94084</v>
      </c>
      <c r="H29" s="737"/>
      <c r="I29" s="738"/>
      <c r="J29" s="737"/>
      <c r="K29" s="738"/>
      <c r="L29" s="737"/>
      <c r="M29" s="749" t="s">
        <v>759</v>
      </c>
      <c r="N29" s="739"/>
      <c r="P29" s="129"/>
    </row>
    <row r="30" spans="2:16" s="93" customFormat="1" ht="33.65" customHeight="1" x14ac:dyDescent="0.25">
      <c r="B30" s="733" t="s">
        <v>760</v>
      </c>
      <c r="C30" s="734"/>
      <c r="D30" s="735"/>
      <c r="E30" s="736"/>
      <c r="F30" s="737"/>
      <c r="G30" s="738"/>
      <c r="H30" s="737"/>
      <c r="I30" s="738"/>
      <c r="J30" s="737">
        <v>93084</v>
      </c>
      <c r="K30" s="738"/>
      <c r="L30" s="737"/>
      <c r="M30" s="760" t="s">
        <v>761</v>
      </c>
      <c r="N30" s="740" t="s">
        <v>762</v>
      </c>
      <c r="P30" s="129"/>
    </row>
    <row r="31" spans="2:16" s="93" customFormat="1" ht="14.5" customHeight="1" x14ac:dyDescent="0.2">
      <c r="B31" s="212"/>
      <c r="C31" s="213"/>
      <c r="D31" s="200"/>
      <c r="E31" s="176"/>
      <c r="F31" s="181"/>
      <c r="G31" s="178"/>
      <c r="H31" s="181"/>
      <c r="I31" s="178"/>
      <c r="J31" s="181"/>
      <c r="K31" s="178"/>
      <c r="L31" s="181"/>
      <c r="M31" s="200"/>
      <c r="N31" s="707"/>
      <c r="P31" s="129"/>
    </row>
    <row r="32" spans="2:16" s="93" customFormat="1" ht="14.5" customHeight="1" x14ac:dyDescent="0.25">
      <c r="B32" s="722" t="s">
        <v>763</v>
      </c>
      <c r="C32" s="723"/>
      <c r="D32" s="724"/>
      <c r="E32" s="725"/>
      <c r="F32" s="726"/>
      <c r="G32" s="727"/>
      <c r="H32" s="726"/>
      <c r="I32" s="727"/>
      <c r="J32" s="726">
        <v>9309</v>
      </c>
      <c r="K32" s="727"/>
      <c r="L32" s="726"/>
      <c r="M32" s="728"/>
      <c r="N32" s="729"/>
      <c r="P32" s="129"/>
    </row>
    <row r="33" spans="2:16" s="93" customFormat="1" ht="14.5" customHeight="1" x14ac:dyDescent="0.25">
      <c r="B33" s="730" t="s">
        <v>764</v>
      </c>
      <c r="C33" s="731"/>
      <c r="D33" s="728"/>
      <c r="E33" s="725">
        <v>9409</v>
      </c>
      <c r="F33" s="726"/>
      <c r="G33" s="727"/>
      <c r="H33" s="726"/>
      <c r="I33" s="727"/>
      <c r="J33" s="726"/>
      <c r="K33" s="727"/>
      <c r="L33" s="726"/>
      <c r="M33" s="728"/>
      <c r="N33" s="732" t="s">
        <v>746</v>
      </c>
      <c r="P33" s="129"/>
    </row>
    <row r="34" spans="2:16" s="93" customFormat="1" ht="14.5" customHeight="1" x14ac:dyDescent="0.2">
      <c r="B34" s="212"/>
      <c r="C34" s="213"/>
      <c r="D34" s="200"/>
      <c r="E34" s="176"/>
      <c r="F34" s="181"/>
      <c r="G34" s="178"/>
      <c r="H34" s="181"/>
      <c r="I34" s="178"/>
      <c r="J34" s="181"/>
      <c r="K34" s="178"/>
      <c r="L34" s="181"/>
      <c r="M34" s="200"/>
      <c r="N34" s="707"/>
      <c r="P34" s="129"/>
    </row>
    <row r="35" spans="2:16" s="93" customFormat="1" ht="14.5" customHeight="1" x14ac:dyDescent="0.25">
      <c r="B35" s="757" t="s">
        <v>765</v>
      </c>
      <c r="C35" s="758"/>
      <c r="D35" s="759"/>
      <c r="E35" s="736">
        <v>94091</v>
      </c>
      <c r="F35" s="737"/>
      <c r="G35" s="738"/>
      <c r="H35" s="737"/>
      <c r="I35" s="738"/>
      <c r="J35" s="737">
        <v>93091</v>
      </c>
      <c r="K35" s="738"/>
      <c r="L35" s="737"/>
      <c r="M35" s="735" t="s">
        <v>766</v>
      </c>
      <c r="N35" s="739" t="s">
        <v>767</v>
      </c>
      <c r="P35" s="129"/>
    </row>
    <row r="36" spans="2:16" s="93" customFormat="1" ht="14.5" customHeight="1" x14ac:dyDescent="0.2">
      <c r="B36" s="212"/>
      <c r="C36" s="213"/>
      <c r="D36" s="200"/>
      <c r="E36" s="176"/>
      <c r="F36" s="181"/>
      <c r="G36" s="178"/>
      <c r="H36" s="181"/>
      <c r="I36" s="178"/>
      <c r="J36" s="181"/>
      <c r="K36" s="178"/>
      <c r="L36" s="181"/>
      <c r="M36" s="200"/>
      <c r="N36" s="707"/>
      <c r="P36" s="129"/>
    </row>
    <row r="37" spans="2:16" s="93" customFormat="1" ht="14.5" customHeight="1" x14ac:dyDescent="0.25">
      <c r="B37" s="730" t="s">
        <v>768</v>
      </c>
      <c r="C37" s="731"/>
      <c r="D37" s="728"/>
      <c r="E37" s="725"/>
      <c r="F37" s="726"/>
      <c r="G37" s="727"/>
      <c r="H37" s="726"/>
      <c r="I37" s="727"/>
      <c r="J37" s="726">
        <v>93092</v>
      </c>
      <c r="K37" s="727"/>
      <c r="L37" s="726"/>
      <c r="M37" s="728" t="s">
        <v>769</v>
      </c>
      <c r="N37" s="729"/>
      <c r="P37" s="129"/>
    </row>
    <row r="38" spans="2:16" s="93" customFormat="1" ht="14.5" customHeight="1" x14ac:dyDescent="0.25">
      <c r="B38" s="730" t="s">
        <v>770</v>
      </c>
      <c r="C38" s="731"/>
      <c r="D38" s="728"/>
      <c r="E38" s="725">
        <v>94092</v>
      </c>
      <c r="F38" s="726"/>
      <c r="G38" s="727"/>
      <c r="H38" s="726"/>
      <c r="I38" s="727"/>
      <c r="J38" s="726"/>
      <c r="K38" s="727"/>
      <c r="L38" s="726"/>
      <c r="M38" s="728" t="s">
        <v>769</v>
      </c>
      <c r="N38" s="732" t="s">
        <v>771</v>
      </c>
      <c r="P38" s="129"/>
    </row>
    <row r="39" spans="2:16" s="93" customFormat="1" ht="14.5" customHeight="1" x14ac:dyDescent="0.2">
      <c r="B39" s="212"/>
      <c r="C39" s="213"/>
      <c r="D39" s="200" t="s">
        <v>125</v>
      </c>
      <c r="E39" s="176"/>
      <c r="F39" s="181"/>
      <c r="G39" s="178"/>
      <c r="H39" s="181"/>
      <c r="I39" s="178"/>
      <c r="J39" s="181"/>
      <c r="K39" s="178"/>
      <c r="L39" s="181"/>
      <c r="M39" s="200"/>
      <c r="N39" s="707"/>
      <c r="P39" s="129"/>
    </row>
    <row r="40" spans="2:16" s="93" customFormat="1" ht="14.5" customHeight="1" x14ac:dyDescent="0.25">
      <c r="B40" s="717" t="s">
        <v>772</v>
      </c>
      <c r="C40" s="718"/>
      <c r="D40" s="719"/>
      <c r="E40" s="714"/>
      <c r="F40" s="715"/>
      <c r="G40" s="716"/>
      <c r="H40" s="715"/>
      <c r="I40" s="716"/>
      <c r="J40" s="715">
        <v>93093</v>
      </c>
      <c r="K40" s="716"/>
      <c r="L40" s="715"/>
      <c r="M40" s="719" t="s">
        <v>769</v>
      </c>
      <c r="N40" s="720"/>
      <c r="P40" s="129"/>
    </row>
    <row r="41" spans="2:16" s="93" customFormat="1" ht="14.5" customHeight="1" x14ac:dyDescent="0.25">
      <c r="B41" s="717" t="s">
        <v>773</v>
      </c>
      <c r="C41" s="718"/>
      <c r="D41" s="719"/>
      <c r="E41" s="714">
        <v>94093</v>
      </c>
      <c r="F41" s="715"/>
      <c r="G41" s="716"/>
      <c r="H41" s="715"/>
      <c r="I41" s="716"/>
      <c r="J41" s="715"/>
      <c r="K41" s="716"/>
      <c r="L41" s="715"/>
      <c r="M41" s="719" t="s">
        <v>769</v>
      </c>
      <c r="N41" s="721" t="s">
        <v>774</v>
      </c>
      <c r="P41" s="129"/>
    </row>
    <row r="42" spans="2:16" s="93" customFormat="1" ht="14.5" customHeight="1" x14ac:dyDescent="0.2">
      <c r="B42" s="212"/>
      <c r="C42" s="213"/>
      <c r="D42" s="200"/>
      <c r="E42" s="176"/>
      <c r="F42" s="181"/>
      <c r="G42" s="178"/>
      <c r="H42" s="181"/>
      <c r="I42" s="178"/>
      <c r="J42" s="181"/>
      <c r="K42" s="178"/>
      <c r="L42" s="181"/>
      <c r="M42" s="200"/>
      <c r="N42" s="707"/>
      <c r="P42" s="129"/>
    </row>
    <row r="43" spans="2:16" s="93" customFormat="1" ht="24" customHeight="1" x14ac:dyDescent="0.25">
      <c r="B43" s="733" t="s">
        <v>775</v>
      </c>
      <c r="C43" s="734"/>
      <c r="D43" s="735"/>
      <c r="E43" s="736"/>
      <c r="F43" s="737"/>
      <c r="G43" s="738">
        <v>94094</v>
      </c>
      <c r="H43" s="737"/>
      <c r="I43" s="738"/>
      <c r="J43" s="737"/>
      <c r="K43" s="738"/>
      <c r="L43" s="737"/>
      <c r="M43" s="749" t="s">
        <v>776</v>
      </c>
      <c r="N43" s="739"/>
      <c r="P43" s="129"/>
    </row>
    <row r="44" spans="2:16" s="93" customFormat="1" ht="32.5" customHeight="1" thickBot="1" x14ac:dyDescent="0.3">
      <c r="B44" s="750" t="s">
        <v>777</v>
      </c>
      <c r="C44" s="751"/>
      <c r="D44" s="752"/>
      <c r="E44" s="753"/>
      <c r="F44" s="754"/>
      <c r="G44" s="755"/>
      <c r="H44" s="754"/>
      <c r="I44" s="755"/>
      <c r="J44" s="754">
        <v>93094</v>
      </c>
      <c r="K44" s="755"/>
      <c r="L44" s="754"/>
      <c r="M44" s="756" t="s">
        <v>761</v>
      </c>
      <c r="N44" s="740" t="s">
        <v>778</v>
      </c>
      <c r="P44" s="129"/>
    </row>
    <row r="45" spans="2:16" s="93" customFormat="1" ht="15.65" customHeight="1" x14ac:dyDescent="0.25">
      <c r="B45" s="201" t="s">
        <v>779</v>
      </c>
      <c r="C45" s="207"/>
      <c r="D45" s="208"/>
      <c r="E45" s="183"/>
      <c r="F45" s="210"/>
      <c r="G45" s="211"/>
      <c r="H45" s="210"/>
      <c r="I45" s="211"/>
      <c r="J45" s="210"/>
      <c r="K45" s="211"/>
      <c r="L45" s="210"/>
      <c r="M45" s="183"/>
      <c r="N45" s="707"/>
      <c r="P45" s="129"/>
    </row>
    <row r="46" spans="2:16" s="93" customFormat="1" ht="15.65" customHeight="1" x14ac:dyDescent="0.2">
      <c r="B46" s="711" t="s">
        <v>780</v>
      </c>
      <c r="C46" s="712"/>
      <c r="D46" s="713"/>
      <c r="E46" s="714"/>
      <c r="F46" s="715"/>
      <c r="G46" s="716"/>
      <c r="H46" s="715">
        <v>9387</v>
      </c>
      <c r="I46" s="716"/>
      <c r="J46" s="715"/>
      <c r="K46" s="716"/>
      <c r="L46" s="715"/>
      <c r="M46" s="748" t="s">
        <v>781</v>
      </c>
      <c r="N46" s="720" t="s">
        <v>743</v>
      </c>
      <c r="P46" s="129"/>
    </row>
    <row r="47" spans="2:16" s="93" customFormat="1" ht="15.65" customHeight="1" thickBot="1" x14ac:dyDescent="0.25">
      <c r="B47" s="742" t="s">
        <v>782</v>
      </c>
      <c r="C47" s="743"/>
      <c r="D47" s="744"/>
      <c r="E47" s="745"/>
      <c r="F47" s="746"/>
      <c r="G47" s="747"/>
      <c r="H47" s="746"/>
      <c r="I47" s="747"/>
      <c r="J47" s="746">
        <v>9387</v>
      </c>
      <c r="K47" s="747"/>
      <c r="L47" s="746">
        <v>9387</v>
      </c>
      <c r="M47" s="748" t="s">
        <v>781</v>
      </c>
      <c r="N47" s="720" t="s">
        <v>743</v>
      </c>
      <c r="P47" s="129"/>
    </row>
    <row r="48" spans="2:16" s="93" customFormat="1" x14ac:dyDescent="0.2">
      <c r="N48" s="707"/>
      <c r="P48" s="129"/>
    </row>
    <row r="49" spans="2:16" s="93" customFormat="1" ht="10.5" thickBot="1" x14ac:dyDescent="0.25">
      <c r="B49" s="129"/>
      <c r="D49" s="131"/>
      <c r="E49" s="131"/>
      <c r="F49" s="131"/>
      <c r="G49" s="131"/>
      <c r="H49" s="131"/>
      <c r="I49" s="131"/>
      <c r="J49" s="131"/>
      <c r="K49" s="131"/>
      <c r="L49" s="131"/>
      <c r="M49" s="131"/>
      <c r="N49" s="707"/>
      <c r="P49" s="129"/>
    </row>
    <row r="50" spans="2:16" s="93" customFormat="1" ht="29.5" customHeight="1" x14ac:dyDescent="0.35">
      <c r="B50" s="184"/>
      <c r="C50" s="185"/>
      <c r="D50" s="186"/>
      <c r="E50" s="1427" t="s">
        <v>640</v>
      </c>
      <c r="F50" s="1428"/>
      <c r="G50" s="1429" t="s">
        <v>783</v>
      </c>
      <c r="H50" s="1428"/>
      <c r="I50" s="1430" t="s">
        <v>784</v>
      </c>
      <c r="J50" s="1431"/>
      <c r="K50" s="1429" t="s">
        <v>785</v>
      </c>
      <c r="L50" s="1428"/>
      <c r="M50" s="217"/>
      <c r="N50" s="707"/>
    </row>
    <row r="51" spans="2:16" s="93" customFormat="1" ht="23.5" customHeight="1" thickBot="1" x14ac:dyDescent="0.55000000000000004">
      <c r="B51" s="773" t="s">
        <v>786</v>
      </c>
      <c r="C51" s="189"/>
      <c r="D51" s="190"/>
      <c r="E51" s="209" t="s">
        <v>737</v>
      </c>
      <c r="F51" s="192" t="s">
        <v>738</v>
      </c>
      <c r="G51" s="191" t="s">
        <v>737</v>
      </c>
      <c r="H51" s="192" t="s">
        <v>738</v>
      </c>
      <c r="I51" s="191" t="s">
        <v>737</v>
      </c>
      <c r="J51" s="192" t="s">
        <v>738</v>
      </c>
      <c r="K51" s="191" t="s">
        <v>737</v>
      </c>
      <c r="L51" s="192" t="s">
        <v>738</v>
      </c>
      <c r="M51" s="218" t="s">
        <v>5</v>
      </c>
      <c r="N51" s="710" t="s">
        <v>787</v>
      </c>
    </row>
    <row r="52" spans="2:16" s="93" customFormat="1" ht="15.65" customHeight="1" x14ac:dyDescent="0.25">
      <c r="B52" s="201" t="s">
        <v>747</v>
      </c>
      <c r="C52" s="202"/>
      <c r="D52" s="203"/>
      <c r="E52" s="204"/>
      <c r="F52" s="205"/>
      <c r="G52" s="206"/>
      <c r="H52" s="205"/>
      <c r="I52" s="206"/>
      <c r="J52" s="205"/>
      <c r="K52" s="206"/>
      <c r="L52" s="205"/>
      <c r="M52" s="219"/>
      <c r="N52" s="707"/>
    </row>
    <row r="53" spans="2:16" s="93" customFormat="1" ht="15" customHeight="1" x14ac:dyDescent="0.25">
      <c r="B53" s="733" t="s">
        <v>748</v>
      </c>
      <c r="C53" s="734"/>
      <c r="D53" s="735"/>
      <c r="E53" s="736">
        <v>9408</v>
      </c>
      <c r="F53" s="737"/>
      <c r="G53" s="738"/>
      <c r="H53" s="737"/>
      <c r="I53" s="738"/>
      <c r="J53" s="737"/>
      <c r="K53" s="738"/>
      <c r="L53" s="737">
        <v>9308</v>
      </c>
      <c r="M53" s="765"/>
      <c r="N53" s="739" t="s">
        <v>788</v>
      </c>
      <c r="P53" s="706"/>
    </row>
    <row r="54" spans="2:16" s="93" customFormat="1" ht="15" customHeight="1" x14ac:dyDescent="0.2">
      <c r="B54" s="212"/>
      <c r="C54" s="213"/>
      <c r="D54" s="200"/>
      <c r="E54" s="176"/>
      <c r="F54" s="181"/>
      <c r="G54" s="178"/>
      <c r="H54" s="181"/>
      <c r="I54" s="178"/>
      <c r="J54" s="181"/>
      <c r="K54" s="178"/>
      <c r="L54" s="181"/>
      <c r="M54" s="220"/>
      <c r="N54" s="707"/>
    </row>
    <row r="55" spans="2:16" s="93" customFormat="1" ht="15" customHeight="1" x14ac:dyDescent="0.25">
      <c r="B55" s="730" t="s">
        <v>752</v>
      </c>
      <c r="C55" s="731"/>
      <c r="D55" s="728"/>
      <c r="E55" s="725"/>
      <c r="F55" s="726"/>
      <c r="G55" s="727"/>
      <c r="H55" s="726"/>
      <c r="I55" s="727"/>
      <c r="J55" s="726"/>
      <c r="K55" s="727"/>
      <c r="L55" s="726">
        <v>93082</v>
      </c>
      <c r="M55" s="766" t="s">
        <v>753</v>
      </c>
      <c r="N55" s="729"/>
    </row>
    <row r="56" spans="2:16" s="93" customFormat="1" ht="15" customHeight="1" x14ac:dyDescent="0.25">
      <c r="B56" s="730" t="s">
        <v>754</v>
      </c>
      <c r="C56" s="731"/>
      <c r="D56" s="728"/>
      <c r="E56" s="725">
        <v>94082</v>
      </c>
      <c r="F56" s="726"/>
      <c r="G56" s="727"/>
      <c r="H56" s="726"/>
      <c r="I56" s="727"/>
      <c r="J56" s="726"/>
      <c r="K56" s="727"/>
      <c r="L56" s="726"/>
      <c r="M56" s="766" t="s">
        <v>753</v>
      </c>
      <c r="N56" s="732" t="s">
        <v>789</v>
      </c>
    </row>
    <row r="57" spans="2:16" s="93" customFormat="1" ht="15" customHeight="1" x14ac:dyDescent="0.2">
      <c r="B57" s="212"/>
      <c r="C57" s="213"/>
      <c r="D57" s="200"/>
      <c r="E57" s="176"/>
      <c r="F57" s="181"/>
      <c r="G57" s="178"/>
      <c r="H57" s="181"/>
      <c r="I57" s="178"/>
      <c r="J57" s="181"/>
      <c r="K57" s="178"/>
      <c r="L57" s="181"/>
      <c r="M57" s="220"/>
      <c r="N57" s="707"/>
    </row>
    <row r="58" spans="2:16" s="93" customFormat="1" ht="15" customHeight="1" x14ac:dyDescent="0.25">
      <c r="B58" s="717" t="s">
        <v>755</v>
      </c>
      <c r="C58" s="718"/>
      <c r="D58" s="719"/>
      <c r="E58" s="714"/>
      <c r="F58" s="715"/>
      <c r="G58" s="716"/>
      <c r="H58" s="715"/>
      <c r="I58" s="716"/>
      <c r="J58" s="715"/>
      <c r="K58" s="716"/>
      <c r="L58" s="715">
        <v>93083</v>
      </c>
      <c r="M58" s="767" t="s">
        <v>753</v>
      </c>
      <c r="N58" s="720"/>
    </row>
    <row r="59" spans="2:16" s="93" customFormat="1" ht="15" customHeight="1" x14ac:dyDescent="0.25">
      <c r="B59" s="717" t="s">
        <v>756</v>
      </c>
      <c r="C59" s="718"/>
      <c r="D59" s="719"/>
      <c r="E59" s="714">
        <v>94083</v>
      </c>
      <c r="F59" s="715"/>
      <c r="G59" s="716"/>
      <c r="H59" s="715"/>
      <c r="I59" s="716"/>
      <c r="J59" s="715"/>
      <c r="K59" s="716"/>
      <c r="L59" s="715"/>
      <c r="M59" s="767" t="s">
        <v>753</v>
      </c>
      <c r="N59" s="721" t="s">
        <v>790</v>
      </c>
    </row>
    <row r="60" spans="2:16" s="93" customFormat="1" ht="15" customHeight="1" x14ac:dyDescent="0.2">
      <c r="B60" s="212"/>
      <c r="C60" s="213"/>
      <c r="D60" s="200"/>
      <c r="E60" s="176"/>
      <c r="F60" s="181"/>
      <c r="G60" s="178"/>
      <c r="H60" s="181"/>
      <c r="I60" s="178"/>
      <c r="J60" s="181"/>
      <c r="K60" s="178"/>
      <c r="L60" s="181"/>
      <c r="M60" s="220"/>
      <c r="N60" s="707"/>
    </row>
    <row r="61" spans="2:16" s="93" customFormat="1" ht="45" customHeight="1" x14ac:dyDescent="0.25">
      <c r="B61" s="717" t="s">
        <v>758</v>
      </c>
      <c r="C61" s="718"/>
      <c r="D61" s="719"/>
      <c r="E61" s="714"/>
      <c r="F61" s="715"/>
      <c r="G61" s="716">
        <v>94084</v>
      </c>
      <c r="H61" s="715"/>
      <c r="I61" s="716"/>
      <c r="J61" s="715"/>
      <c r="K61" s="716"/>
      <c r="L61" s="715"/>
      <c r="M61" s="741" t="s">
        <v>759</v>
      </c>
      <c r="N61" s="720"/>
    </row>
    <row r="62" spans="2:16" s="93" customFormat="1" ht="34.4" customHeight="1" x14ac:dyDescent="0.25">
      <c r="B62" s="717" t="s">
        <v>758</v>
      </c>
      <c r="C62" s="718"/>
      <c r="D62" s="719"/>
      <c r="E62" s="714"/>
      <c r="F62" s="715"/>
      <c r="G62" s="716"/>
      <c r="H62" s="715"/>
      <c r="I62" s="716"/>
      <c r="J62" s="715"/>
      <c r="K62" s="716"/>
      <c r="L62" s="715">
        <v>93084</v>
      </c>
      <c r="M62" s="768" t="s">
        <v>791</v>
      </c>
      <c r="N62" s="721" t="s">
        <v>774</v>
      </c>
    </row>
    <row r="63" spans="2:16" s="93" customFormat="1" ht="15" customHeight="1" x14ac:dyDescent="0.2">
      <c r="B63" s="212"/>
      <c r="C63" s="213"/>
      <c r="D63" s="200"/>
      <c r="E63" s="176"/>
      <c r="F63" s="181"/>
      <c r="G63" s="178"/>
      <c r="H63" s="181"/>
      <c r="I63" s="178"/>
      <c r="J63" s="181"/>
      <c r="K63" s="178"/>
      <c r="L63" s="181"/>
      <c r="M63" s="220"/>
      <c r="N63" s="707"/>
    </row>
    <row r="64" spans="2:16" s="93" customFormat="1" ht="15" customHeight="1" x14ac:dyDescent="0.25">
      <c r="B64" s="212" t="s">
        <v>765</v>
      </c>
      <c r="C64" s="734"/>
      <c r="D64" s="735"/>
      <c r="E64" s="736">
        <v>94091</v>
      </c>
      <c r="F64" s="737"/>
      <c r="G64" s="738"/>
      <c r="H64" s="737"/>
      <c r="I64" s="738"/>
      <c r="J64" s="737"/>
      <c r="K64" s="738"/>
      <c r="L64" s="737">
        <v>93091</v>
      </c>
      <c r="M64" s="765"/>
      <c r="N64" s="739" t="s">
        <v>788</v>
      </c>
    </row>
    <row r="65" spans="2:16" s="93" customFormat="1" ht="15" customHeight="1" x14ac:dyDescent="0.2">
      <c r="B65" s="212"/>
      <c r="C65" s="213"/>
      <c r="D65" s="200"/>
      <c r="E65" s="176"/>
      <c r="F65" s="181"/>
      <c r="G65" s="178"/>
      <c r="H65" s="181"/>
      <c r="I65" s="178"/>
      <c r="J65" s="181"/>
      <c r="K65" s="178"/>
      <c r="L65" s="181"/>
      <c r="M65" s="220"/>
      <c r="N65" s="707"/>
    </row>
    <row r="66" spans="2:16" s="93" customFormat="1" ht="15" customHeight="1" x14ac:dyDescent="0.25">
      <c r="B66" s="730" t="s">
        <v>768</v>
      </c>
      <c r="C66" s="731"/>
      <c r="D66" s="728"/>
      <c r="E66" s="725"/>
      <c r="F66" s="726"/>
      <c r="G66" s="727"/>
      <c r="H66" s="726"/>
      <c r="I66" s="727"/>
      <c r="J66" s="726"/>
      <c r="K66" s="727"/>
      <c r="L66" s="726">
        <v>93092</v>
      </c>
      <c r="M66" s="766" t="s">
        <v>769</v>
      </c>
      <c r="N66" s="729"/>
    </row>
    <row r="67" spans="2:16" s="93" customFormat="1" ht="15" customHeight="1" x14ac:dyDescent="0.25">
      <c r="B67" s="730" t="s">
        <v>770</v>
      </c>
      <c r="C67" s="731"/>
      <c r="D67" s="728"/>
      <c r="E67" s="725">
        <v>94092</v>
      </c>
      <c r="F67" s="726"/>
      <c r="G67" s="727"/>
      <c r="H67" s="726"/>
      <c r="I67" s="727"/>
      <c r="J67" s="726"/>
      <c r="K67" s="727"/>
      <c r="L67" s="726"/>
      <c r="M67" s="766" t="s">
        <v>769</v>
      </c>
      <c r="N67" s="732" t="s">
        <v>792</v>
      </c>
    </row>
    <row r="68" spans="2:16" s="93" customFormat="1" ht="15" customHeight="1" x14ac:dyDescent="0.2">
      <c r="B68" s="212"/>
      <c r="C68" s="213"/>
      <c r="D68" s="200"/>
      <c r="E68" s="176"/>
      <c r="F68" s="181"/>
      <c r="G68" s="178"/>
      <c r="H68" s="181"/>
      <c r="I68" s="178"/>
      <c r="J68" s="181"/>
      <c r="K68" s="178"/>
      <c r="L68" s="181"/>
      <c r="M68" s="220"/>
      <c r="N68" s="707"/>
    </row>
    <row r="69" spans="2:16" s="93" customFormat="1" ht="15" customHeight="1" x14ac:dyDescent="0.25">
      <c r="B69" s="717" t="s">
        <v>772</v>
      </c>
      <c r="C69" s="718"/>
      <c r="D69" s="719"/>
      <c r="E69" s="714"/>
      <c r="F69" s="715"/>
      <c r="G69" s="716"/>
      <c r="H69" s="715"/>
      <c r="I69" s="716"/>
      <c r="J69" s="715"/>
      <c r="K69" s="716"/>
      <c r="L69" s="715">
        <v>93093</v>
      </c>
      <c r="M69" s="767" t="s">
        <v>769</v>
      </c>
      <c r="N69" s="720"/>
    </row>
    <row r="70" spans="2:16" s="93" customFormat="1" ht="15" customHeight="1" x14ac:dyDescent="0.25">
      <c r="B70" s="717" t="s">
        <v>793</v>
      </c>
      <c r="C70" s="718"/>
      <c r="D70" s="719"/>
      <c r="E70" s="714">
        <v>94093</v>
      </c>
      <c r="F70" s="715"/>
      <c r="G70" s="716"/>
      <c r="H70" s="715"/>
      <c r="I70" s="716"/>
      <c r="J70" s="715"/>
      <c r="K70" s="716"/>
      <c r="L70" s="715"/>
      <c r="M70" s="767" t="s">
        <v>769</v>
      </c>
      <c r="N70" s="721" t="s">
        <v>774</v>
      </c>
    </row>
    <row r="71" spans="2:16" s="93" customFormat="1" ht="15" customHeight="1" x14ac:dyDescent="0.2">
      <c r="B71" s="212"/>
      <c r="C71" s="213"/>
      <c r="D71" s="200"/>
      <c r="E71" s="176"/>
      <c r="F71" s="181"/>
      <c r="G71" s="178"/>
      <c r="H71" s="181"/>
      <c r="I71" s="178"/>
      <c r="J71" s="181"/>
      <c r="K71" s="178"/>
      <c r="L71" s="181"/>
      <c r="M71" s="220"/>
      <c r="N71" s="707"/>
    </row>
    <row r="72" spans="2:16" s="93" customFormat="1" ht="24" customHeight="1" x14ac:dyDescent="0.25">
      <c r="B72" s="733" t="s">
        <v>775</v>
      </c>
      <c r="C72" s="734"/>
      <c r="D72" s="735"/>
      <c r="E72" s="736"/>
      <c r="F72" s="737"/>
      <c r="G72" s="738">
        <v>94094</v>
      </c>
      <c r="H72" s="737"/>
      <c r="I72" s="738"/>
      <c r="J72" s="737"/>
      <c r="K72" s="738"/>
      <c r="L72" s="737"/>
      <c r="M72" s="769" t="s">
        <v>776</v>
      </c>
      <c r="N72" s="739"/>
    </row>
    <row r="73" spans="2:16" s="93" customFormat="1" ht="32.5" customHeight="1" x14ac:dyDescent="0.25">
      <c r="B73" s="733" t="s">
        <v>777</v>
      </c>
      <c r="C73" s="734"/>
      <c r="D73" s="735"/>
      <c r="E73" s="736"/>
      <c r="F73" s="737"/>
      <c r="G73" s="738"/>
      <c r="H73" s="737"/>
      <c r="I73" s="738"/>
      <c r="J73" s="737"/>
      <c r="K73" s="738"/>
      <c r="L73" s="737">
        <v>93094</v>
      </c>
      <c r="M73" s="770" t="s">
        <v>791</v>
      </c>
      <c r="N73" s="740" t="s">
        <v>762</v>
      </c>
    </row>
    <row r="74" spans="2:16" s="93" customFormat="1" ht="15" customHeight="1" thickBot="1" x14ac:dyDescent="0.25">
      <c r="B74" s="187"/>
      <c r="D74" s="188"/>
      <c r="E74" s="214"/>
      <c r="F74" s="215"/>
      <c r="G74" s="216"/>
      <c r="H74" s="215"/>
      <c r="I74" s="216"/>
      <c r="J74" s="215"/>
      <c r="K74" s="216"/>
      <c r="L74" s="215"/>
      <c r="M74" s="221"/>
      <c r="N74" s="707"/>
    </row>
    <row r="75" spans="2:16" s="93" customFormat="1" ht="15" customHeight="1" x14ac:dyDescent="0.25">
      <c r="B75" s="201" t="s">
        <v>794</v>
      </c>
      <c r="C75" s="202"/>
      <c r="D75" s="203"/>
      <c r="E75" s="204"/>
      <c r="F75" s="205"/>
      <c r="G75" s="206"/>
      <c r="H75" s="205"/>
      <c r="I75" s="206"/>
      <c r="J75" s="205"/>
      <c r="K75" s="206"/>
      <c r="L75" s="205"/>
      <c r="M75" s="219"/>
      <c r="N75" s="707"/>
    </row>
    <row r="76" spans="2:16" s="93" customFormat="1" ht="15" customHeight="1" x14ac:dyDescent="0.2">
      <c r="B76" s="711" t="s">
        <v>780</v>
      </c>
      <c r="C76" s="712"/>
      <c r="D76" s="713"/>
      <c r="E76" s="714"/>
      <c r="F76" s="715"/>
      <c r="G76" s="716"/>
      <c r="H76" s="715">
        <v>9387</v>
      </c>
      <c r="I76" s="716"/>
      <c r="J76" s="715"/>
      <c r="K76" s="716"/>
      <c r="L76" s="715"/>
      <c r="M76" s="771" t="s">
        <v>781</v>
      </c>
      <c r="N76" s="720" t="s">
        <v>743</v>
      </c>
    </row>
    <row r="77" spans="2:16" s="93" customFormat="1" ht="15" customHeight="1" x14ac:dyDescent="0.2">
      <c r="B77" s="717" t="s">
        <v>795</v>
      </c>
      <c r="C77" s="718"/>
      <c r="D77" s="719"/>
      <c r="E77" s="714"/>
      <c r="F77" s="715">
        <v>9387</v>
      </c>
      <c r="G77" s="716"/>
      <c r="H77" s="715"/>
      <c r="I77" s="716"/>
      <c r="J77" s="715">
        <v>9387</v>
      </c>
      <c r="K77" s="716"/>
      <c r="L77" s="715">
        <v>9387</v>
      </c>
      <c r="M77" s="771" t="s">
        <v>781</v>
      </c>
      <c r="N77" s="720" t="s">
        <v>743</v>
      </c>
    </row>
    <row r="78" spans="2:16" s="93" customFormat="1" ht="15" customHeight="1" thickBot="1" x14ac:dyDescent="0.25">
      <c r="B78" s="742" t="s">
        <v>796</v>
      </c>
      <c r="C78" s="743"/>
      <c r="D78" s="744"/>
      <c r="E78" s="745"/>
      <c r="F78" s="746"/>
      <c r="G78" s="747"/>
      <c r="H78" s="746">
        <v>9389</v>
      </c>
      <c r="I78" s="747"/>
      <c r="J78" s="746"/>
      <c r="K78" s="747"/>
      <c r="L78" s="746"/>
      <c r="M78" s="772" t="s">
        <v>781</v>
      </c>
      <c r="N78" s="720" t="s">
        <v>743</v>
      </c>
    </row>
    <row r="79" spans="2:16" s="93" customFormat="1" x14ac:dyDescent="0.2">
      <c r="N79" s="707"/>
      <c r="P79" s="129"/>
    </row>
    <row r="80" spans="2:16" s="93" customFormat="1" x14ac:dyDescent="0.2">
      <c r="N80" s="706"/>
    </row>
    <row r="81" spans="14:14" s="93" customFormat="1" x14ac:dyDescent="0.2">
      <c r="N81" s="706"/>
    </row>
    <row r="82" spans="14:14" s="93" customFormat="1" x14ac:dyDescent="0.2">
      <c r="N82" s="706"/>
    </row>
    <row r="83" spans="14:14" s="93" customFormat="1" x14ac:dyDescent="0.2">
      <c r="N83" s="706"/>
    </row>
    <row r="84" spans="14:14" s="93" customFormat="1" x14ac:dyDescent="0.2">
      <c r="N84" s="706"/>
    </row>
  </sheetData>
  <customSheetViews>
    <customSheetView guid="{F60D63BF-56D6-448B-B845-D451B474FE4C}" scale="80">
      <selection activeCell="M2" sqref="M2"/>
      <pageMargins left="0" right="0" top="0" bottom="0" header="0" footer="0"/>
      <pageSetup paperSize="9" scale="82" orientation="landscape" r:id="rId1"/>
    </customSheetView>
    <customSheetView guid="{47BDBE09-379A-4BDC-A9A0-EAE3F6D9E08F}" scale="80">
      <selection activeCell="M2" sqref="M2"/>
      <pageMargins left="0" right="0" top="0" bottom="0" header="0" footer="0"/>
      <pageSetup paperSize="9" scale="82" orientation="landscape" r:id="rId2"/>
    </customSheetView>
    <customSheetView guid="{DDBC5355-67D5-4453-9390-133C975A34B2}" scale="80">
      <selection activeCell="F26" sqref="F26"/>
      <pageMargins left="0" right="0" top="0" bottom="0" header="0" footer="0"/>
      <pageSetup paperSize="9" scale="82" orientation="landscape" r:id="rId3"/>
    </customSheetView>
  </customSheetViews>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4"/>
  <rowBreaks count="1" manualBreakCount="1">
    <brk id="49" max="16383" man="1"/>
  </rowBreaks>
  <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P63"/>
  <sheetViews>
    <sheetView showGridLines="0" topLeftCell="A3" zoomScale="80" zoomScaleNormal="80" workbookViewId="0">
      <selection activeCell="F12" sqref="F12"/>
    </sheetView>
  </sheetViews>
  <sheetFormatPr defaultColWidth="8.81640625" defaultRowHeight="10" x14ac:dyDescent="0.2"/>
  <cols>
    <col min="1" max="1" width="1.453125" style="93" customWidth="1"/>
    <col min="2" max="2" width="6.1796875" style="133" customWidth="1"/>
    <col min="3" max="3" width="100.453125" style="132" customWidth="1"/>
    <col min="4" max="4" width="49.1796875" style="93" customWidth="1"/>
    <col min="5" max="16" width="8.81640625" style="93"/>
    <col min="17" max="16384" width="8.81640625" style="132"/>
  </cols>
  <sheetData>
    <row r="1" spans="1:4" s="93" customFormat="1" ht="14" x14ac:dyDescent="0.3">
      <c r="A1" s="98" t="s">
        <v>797</v>
      </c>
      <c r="B1" s="133"/>
      <c r="D1" s="134" t="s">
        <v>798</v>
      </c>
    </row>
    <row r="2" spans="1:4" s="93" customFormat="1" ht="10.5" thickBot="1" x14ac:dyDescent="0.25">
      <c r="B2" s="133"/>
      <c r="D2" s="135"/>
    </row>
    <row r="3" spans="1:4" s="93" customFormat="1" ht="15.5" x14ac:dyDescent="0.35">
      <c r="B3" s="776" t="s">
        <v>84</v>
      </c>
      <c r="C3" s="222" t="s">
        <v>799</v>
      </c>
      <c r="D3" s="223" t="s">
        <v>800</v>
      </c>
    </row>
    <row r="4" spans="1:4" s="93" customFormat="1" ht="17.5" customHeight="1" x14ac:dyDescent="0.25">
      <c r="B4" s="224"/>
      <c r="C4" s="136" t="s">
        <v>801</v>
      </c>
      <c r="D4" s="179"/>
    </row>
    <row r="5" spans="1:4" s="93" customFormat="1" ht="17.5" customHeight="1" x14ac:dyDescent="0.3">
      <c r="B5" s="777"/>
      <c r="C5" s="778" t="s">
        <v>802</v>
      </c>
      <c r="D5" s="779"/>
    </row>
    <row r="6" spans="1:4" s="93" customFormat="1" ht="17.5" customHeight="1" x14ac:dyDescent="0.3">
      <c r="B6" s="224"/>
      <c r="C6" s="136" t="s">
        <v>803</v>
      </c>
      <c r="D6" s="179"/>
    </row>
    <row r="7" spans="1:4" s="93" customFormat="1" ht="17.5" customHeight="1" x14ac:dyDescent="0.3">
      <c r="B7" s="777"/>
      <c r="C7" s="778" t="s">
        <v>804</v>
      </c>
      <c r="D7" s="779"/>
    </row>
    <row r="8" spans="1:4" s="93" customFormat="1" ht="17.5" customHeight="1" x14ac:dyDescent="0.3">
      <c r="B8" s="225"/>
      <c r="C8" s="136" t="s">
        <v>805</v>
      </c>
      <c r="D8" s="179"/>
    </row>
    <row r="9" spans="1:4" s="93" customFormat="1" ht="17.5" customHeight="1" x14ac:dyDescent="0.3">
      <c r="B9" s="780"/>
      <c r="C9" s="778" t="s">
        <v>806</v>
      </c>
      <c r="D9" s="779" t="s">
        <v>807</v>
      </c>
    </row>
    <row r="10" spans="1:4" s="93" customFormat="1" ht="17.5" customHeight="1" x14ac:dyDescent="0.3">
      <c r="B10" s="225"/>
      <c r="C10" s="137" t="s">
        <v>808</v>
      </c>
      <c r="D10" s="179"/>
    </row>
    <row r="11" spans="1:4" s="93" customFormat="1" ht="17.5" customHeight="1" x14ac:dyDescent="0.3">
      <c r="B11" s="780"/>
      <c r="C11" s="778" t="s">
        <v>809</v>
      </c>
      <c r="D11" s="779"/>
    </row>
    <row r="12" spans="1:4" s="93" customFormat="1" ht="17.5" customHeight="1" x14ac:dyDescent="0.3">
      <c r="B12" s="225"/>
      <c r="C12" s="136" t="s">
        <v>810</v>
      </c>
      <c r="D12" s="179"/>
    </row>
    <row r="13" spans="1:4" s="93" customFormat="1" ht="17.5" customHeight="1" x14ac:dyDescent="0.3">
      <c r="B13" s="780"/>
      <c r="C13" s="778" t="s">
        <v>811</v>
      </c>
      <c r="D13" s="779"/>
    </row>
    <row r="14" spans="1:4" s="93" customFormat="1" ht="17.5" customHeight="1" x14ac:dyDescent="0.3">
      <c r="B14" s="225"/>
      <c r="C14" s="136" t="s">
        <v>812</v>
      </c>
      <c r="D14" s="179"/>
    </row>
    <row r="15" spans="1:4" s="93" customFormat="1" ht="17.5" customHeight="1" x14ac:dyDescent="0.25">
      <c r="B15" s="780"/>
      <c r="C15" s="778" t="s">
        <v>813</v>
      </c>
      <c r="D15" s="779" t="s">
        <v>814</v>
      </c>
    </row>
    <row r="16" spans="1:4" s="93" customFormat="1" ht="17.5" customHeight="1" x14ac:dyDescent="0.25">
      <c r="B16" s="225"/>
      <c r="C16" s="136" t="s">
        <v>815</v>
      </c>
      <c r="D16" s="179" t="s">
        <v>814</v>
      </c>
    </row>
    <row r="17" spans="2:4" s="93" customFormat="1" ht="17.5" customHeight="1" x14ac:dyDescent="0.3">
      <c r="B17" s="780"/>
      <c r="C17" s="778" t="s">
        <v>816</v>
      </c>
      <c r="D17" s="779"/>
    </row>
    <row r="18" spans="2:4" s="93" customFormat="1" ht="17.5" customHeight="1" x14ac:dyDescent="0.25">
      <c r="B18" s="225"/>
      <c r="C18" s="136" t="s">
        <v>817</v>
      </c>
      <c r="D18" s="179" t="s">
        <v>818</v>
      </c>
    </row>
    <row r="19" spans="2:4" s="93" customFormat="1" ht="17.5" customHeight="1" x14ac:dyDescent="0.25">
      <c r="B19" s="780"/>
      <c r="C19" s="778" t="s">
        <v>819</v>
      </c>
      <c r="D19" s="779" t="s">
        <v>818</v>
      </c>
    </row>
    <row r="20" spans="2:4" s="93" customFormat="1" ht="17.5" customHeight="1" x14ac:dyDescent="0.25">
      <c r="B20" s="225"/>
      <c r="C20" s="136" t="s">
        <v>820</v>
      </c>
      <c r="D20" s="179" t="s">
        <v>818</v>
      </c>
    </row>
    <row r="21" spans="2:4" s="93" customFormat="1" ht="17.5" customHeight="1" x14ac:dyDescent="0.25">
      <c r="B21" s="780"/>
      <c r="C21" s="778" t="s">
        <v>821</v>
      </c>
      <c r="D21" s="779" t="s">
        <v>818</v>
      </c>
    </row>
    <row r="22" spans="2:4" s="93" customFormat="1" ht="17.5" customHeight="1" x14ac:dyDescent="0.25">
      <c r="B22" s="225"/>
      <c r="C22" s="136" t="s">
        <v>822</v>
      </c>
      <c r="D22" s="179"/>
    </row>
    <row r="23" spans="2:4" s="93" customFormat="1" ht="17.5" customHeight="1" x14ac:dyDescent="0.25">
      <c r="B23" s="780"/>
      <c r="C23" s="778" t="s">
        <v>823</v>
      </c>
      <c r="D23" s="779"/>
    </row>
    <row r="24" spans="2:4" s="93" customFormat="1" ht="17.5" customHeight="1" x14ac:dyDescent="0.25">
      <c r="B24" s="225"/>
      <c r="C24" s="136" t="s">
        <v>824</v>
      </c>
      <c r="D24" s="179"/>
    </row>
    <row r="25" spans="2:4" s="93" customFormat="1" ht="17.5" customHeight="1" x14ac:dyDescent="0.25">
      <c r="B25" s="780"/>
      <c r="C25" s="778" t="s">
        <v>825</v>
      </c>
      <c r="D25" s="779"/>
    </row>
    <row r="26" spans="2:4" s="93" customFormat="1" ht="17.5" customHeight="1" x14ac:dyDescent="0.25">
      <c r="B26" s="225"/>
      <c r="C26" s="136" t="s">
        <v>826</v>
      </c>
      <c r="D26" s="179" t="s">
        <v>827</v>
      </c>
    </row>
    <row r="27" spans="2:4" s="93" customFormat="1" ht="17.5" customHeight="1" x14ac:dyDescent="0.25">
      <c r="B27" s="780"/>
      <c r="C27" s="778" t="s">
        <v>828</v>
      </c>
      <c r="D27" s="779" t="s">
        <v>829</v>
      </c>
    </row>
    <row r="28" spans="2:4" s="93" customFormat="1" ht="17.5" customHeight="1" x14ac:dyDescent="0.25">
      <c r="B28" s="225"/>
      <c r="C28" s="136" t="s">
        <v>830</v>
      </c>
      <c r="D28" s="179" t="s">
        <v>829</v>
      </c>
    </row>
    <row r="29" spans="2:4" s="93" customFormat="1" ht="17.5" customHeight="1" x14ac:dyDescent="0.25">
      <c r="B29" s="780"/>
      <c r="C29" s="778"/>
      <c r="D29" s="779"/>
    </row>
    <row r="30" spans="2:4" s="93" customFormat="1" ht="17.5" customHeight="1" x14ac:dyDescent="0.25">
      <c r="B30" s="226"/>
      <c r="C30" s="136" t="s">
        <v>831</v>
      </c>
      <c r="D30" s="179"/>
    </row>
    <row r="31" spans="2:4" s="129" customFormat="1" ht="17.5" customHeight="1" x14ac:dyDescent="0.25">
      <c r="B31" s="780"/>
      <c r="C31" s="781"/>
      <c r="D31" s="782"/>
    </row>
    <row r="32" spans="2:4" s="93" customFormat="1" ht="17.5" customHeight="1" x14ac:dyDescent="0.25">
      <c r="B32" s="225"/>
      <c r="C32" s="136" t="s">
        <v>832</v>
      </c>
      <c r="D32" s="179"/>
    </row>
    <row r="33" spans="2:4" s="93" customFormat="1" ht="17.5" customHeight="1" x14ac:dyDescent="0.25">
      <c r="B33" s="780"/>
      <c r="C33" s="778" t="s">
        <v>833</v>
      </c>
      <c r="D33" s="779"/>
    </row>
    <row r="34" spans="2:4" s="93" customFormat="1" ht="17.5" customHeight="1" x14ac:dyDescent="0.25">
      <c r="B34" s="225"/>
      <c r="C34" s="136"/>
      <c r="D34" s="179"/>
    </row>
    <row r="35" spans="2:4" s="93" customFormat="1" ht="17.5" customHeight="1" thickBot="1" x14ac:dyDescent="0.3">
      <c r="B35" s="783"/>
      <c r="C35" s="784" t="s">
        <v>834</v>
      </c>
      <c r="D35" s="785"/>
    </row>
    <row r="36" spans="2:4" s="93" customFormat="1" ht="12.5" x14ac:dyDescent="0.25">
      <c r="B36" s="133"/>
      <c r="C36" s="100"/>
    </row>
    <row r="37" spans="2:4" s="93" customFormat="1" x14ac:dyDescent="0.2">
      <c r="B37" s="133"/>
    </row>
    <row r="38" spans="2:4" s="93" customFormat="1" x14ac:dyDescent="0.2">
      <c r="B38" s="133"/>
    </row>
    <row r="39" spans="2:4" s="93" customFormat="1" x14ac:dyDescent="0.2">
      <c r="B39" s="133" t="s">
        <v>835</v>
      </c>
    </row>
    <row r="40" spans="2:4" s="93" customFormat="1" x14ac:dyDescent="0.2">
      <c r="B40" s="133"/>
    </row>
    <row r="41" spans="2:4" s="93" customFormat="1" x14ac:dyDescent="0.2">
      <c r="B41" s="133"/>
    </row>
    <row r="42" spans="2:4" s="93" customFormat="1" x14ac:dyDescent="0.2">
      <c r="B42" s="133"/>
    </row>
    <row r="43" spans="2:4" s="93" customFormat="1" x14ac:dyDescent="0.2">
      <c r="B43" s="133"/>
    </row>
    <row r="44" spans="2:4" s="93" customFormat="1" x14ac:dyDescent="0.2">
      <c r="B44" s="133"/>
    </row>
    <row r="45" spans="2:4" s="93" customFormat="1" x14ac:dyDescent="0.2">
      <c r="B45" s="133"/>
    </row>
    <row r="46" spans="2:4" s="93" customFormat="1" x14ac:dyDescent="0.2">
      <c r="B46" s="133"/>
    </row>
    <row r="47" spans="2:4" s="93" customFormat="1" x14ac:dyDescent="0.2">
      <c r="B47" s="133"/>
    </row>
    <row r="48" spans="2:4" s="93" customFormat="1" x14ac:dyDescent="0.2">
      <c r="B48" s="133"/>
    </row>
    <row r="49" spans="2:2" s="93" customFormat="1" x14ac:dyDescent="0.2">
      <c r="B49" s="133"/>
    </row>
    <row r="50" spans="2:2" s="93" customFormat="1" x14ac:dyDescent="0.2">
      <c r="B50" s="133"/>
    </row>
    <row r="51" spans="2:2" s="93" customFormat="1" x14ac:dyDescent="0.2">
      <c r="B51" s="133"/>
    </row>
    <row r="52" spans="2:2" s="93" customFormat="1" x14ac:dyDescent="0.2">
      <c r="B52" s="133"/>
    </row>
    <row r="53" spans="2:2" s="93" customFormat="1" x14ac:dyDescent="0.2">
      <c r="B53" s="133"/>
    </row>
    <row r="54" spans="2:2" s="93" customFormat="1" x14ac:dyDescent="0.2">
      <c r="B54" s="133"/>
    </row>
    <row r="55" spans="2:2" s="93" customFormat="1" x14ac:dyDescent="0.2">
      <c r="B55" s="133"/>
    </row>
    <row r="56" spans="2:2" s="93" customFormat="1" x14ac:dyDescent="0.2">
      <c r="B56" s="133"/>
    </row>
    <row r="57" spans="2:2" s="93" customFormat="1" x14ac:dyDescent="0.2">
      <c r="B57" s="133"/>
    </row>
    <row r="58" spans="2:2" s="93" customFormat="1" x14ac:dyDescent="0.2">
      <c r="B58" s="133"/>
    </row>
    <row r="59" spans="2:2" s="93" customFormat="1" x14ac:dyDescent="0.2">
      <c r="B59" s="133"/>
    </row>
    <row r="60" spans="2:2" s="93" customFormat="1" x14ac:dyDescent="0.2">
      <c r="B60" s="133"/>
    </row>
    <row r="61" spans="2:2" s="93" customFormat="1" x14ac:dyDescent="0.2">
      <c r="B61" s="133"/>
    </row>
    <row r="62" spans="2:2" s="93" customFormat="1" x14ac:dyDescent="0.2">
      <c r="B62" s="133"/>
    </row>
    <row r="63" spans="2:2" s="93" customFormat="1" x14ac:dyDescent="0.2">
      <c r="B63" s="133"/>
    </row>
  </sheetData>
  <customSheetViews>
    <customSheetView guid="{F60D63BF-56D6-448B-B845-D451B474FE4C}" scale="80" topLeftCell="A4">
      <selection activeCell="D2" sqref="D2"/>
      <pageMargins left="0" right="0" top="0" bottom="0" header="0" footer="0"/>
      <pageSetup paperSize="9" scale="85" orientation="landscape" r:id="rId1"/>
    </customSheetView>
    <customSheetView guid="{47BDBE09-379A-4BDC-A9A0-EAE3F6D9E08F}" scale="80" topLeftCell="A4">
      <selection activeCell="D2" sqref="D2"/>
      <pageMargins left="0" right="0" top="0" bottom="0" header="0" footer="0"/>
      <pageSetup paperSize="9" scale="85" orientation="landscape" r:id="rId2"/>
    </customSheetView>
    <customSheetView guid="{DDBC5355-67D5-4453-9390-133C975A34B2}" scale="80">
      <selection activeCell="F26" sqref="F26"/>
      <pageMargins left="0" right="0" top="0" bottom="0" header="0" footer="0"/>
      <pageSetup paperSize="9" scale="85" orientation="landscape" r:id="rId3"/>
    </customSheetView>
  </customSheetViews>
  <pageMargins left="0.7" right="0.7" top="0.75" bottom="0.75" header="0.3" footer="0.3"/>
  <pageSetup paperSize="9" scale="85" orientation="landscape" r:id="rId4"/>
  <drawing r:id="rId5"/>
  <legacy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A8135-C702-441B-AA5B-7B550D1BFB8F}">
  <sheetPr>
    <tabColor theme="9" tint="0.79998168889431442"/>
  </sheetPr>
  <dimension ref="B1:M34"/>
  <sheetViews>
    <sheetView showGridLines="0" zoomScale="90" zoomScaleNormal="60" workbookViewId="0">
      <selection activeCell="M22" sqref="M22"/>
    </sheetView>
  </sheetViews>
  <sheetFormatPr defaultColWidth="8.81640625" defaultRowHeight="12.5" x14ac:dyDescent="0.25"/>
  <cols>
    <col min="1" max="1" width="2.1796875" style="14" customWidth="1"/>
    <col min="2" max="2" width="33.453125" style="14" customWidth="1"/>
    <col min="3" max="3" width="27.54296875" style="14" customWidth="1"/>
    <col min="4" max="4" width="28.54296875" style="14" customWidth="1"/>
    <col min="5" max="5" width="31.54296875" style="14" customWidth="1"/>
    <col min="6" max="6" width="38.81640625" style="14" customWidth="1"/>
    <col min="7" max="16384" width="8.81640625" style="14"/>
  </cols>
  <sheetData>
    <row r="1" spans="2:13" ht="13" x14ac:dyDescent="0.3">
      <c r="B1" s="138" t="s">
        <v>836</v>
      </c>
      <c r="C1" s="138"/>
      <c r="F1" s="139" t="s">
        <v>40</v>
      </c>
    </row>
    <row r="2" spans="2:13" ht="13" x14ac:dyDescent="0.3">
      <c r="B2" s="138" t="s">
        <v>837</v>
      </c>
      <c r="C2" s="138"/>
      <c r="F2" s="140">
        <v>45216</v>
      </c>
    </row>
    <row r="3" spans="2:13" ht="16" thickBot="1" x14ac:dyDescent="0.4">
      <c r="B3" s="172" t="s">
        <v>838</v>
      </c>
      <c r="C3" s="141"/>
      <c r="D3" s="138"/>
      <c r="F3" s="140" t="s">
        <v>839</v>
      </c>
    </row>
    <row r="4" spans="2:13" x14ac:dyDescent="0.25">
      <c r="B4" s="142" t="s">
        <v>840</v>
      </c>
      <c r="C4" s="1432" t="s">
        <v>841</v>
      </c>
      <c r="D4" s="1433"/>
      <c r="E4" s="143" t="s">
        <v>842</v>
      </c>
      <c r="F4" s="144" t="s">
        <v>5</v>
      </c>
    </row>
    <row r="5" spans="2:13" ht="15.5" x14ac:dyDescent="0.35">
      <c r="B5" s="145" t="s">
        <v>843</v>
      </c>
      <c r="C5" s="1371" t="s">
        <v>844</v>
      </c>
      <c r="D5" s="146" t="s">
        <v>845</v>
      </c>
      <c r="E5" s="146"/>
      <c r="F5" s="147"/>
    </row>
    <row r="6" spans="2:13" ht="13" thickBot="1" x14ac:dyDescent="0.3">
      <c r="B6" s="148" t="s">
        <v>846</v>
      </c>
      <c r="C6" s="149"/>
      <c r="D6" s="150"/>
      <c r="E6" s="151"/>
      <c r="F6" s="152"/>
    </row>
    <row r="7" spans="2:13" ht="13" x14ac:dyDescent="0.3">
      <c r="B7" s="153" t="s">
        <v>847</v>
      </c>
      <c r="C7" s="154"/>
      <c r="D7" s="154"/>
      <c r="E7" s="155"/>
      <c r="F7" s="156"/>
    </row>
    <row r="8" spans="2:13" x14ac:dyDescent="0.25">
      <c r="B8" s="157" t="s">
        <v>848</v>
      </c>
      <c r="C8" s="158" t="s">
        <v>849</v>
      </c>
      <c r="D8" s="158" t="s">
        <v>850</v>
      </c>
      <c r="E8" s="158" t="s">
        <v>850</v>
      </c>
      <c r="F8" s="159"/>
      <c r="G8" s="31"/>
      <c r="H8" s="32"/>
      <c r="I8" s="32"/>
      <c r="J8" s="32"/>
      <c r="K8" s="32"/>
      <c r="L8" s="32"/>
      <c r="M8" s="32"/>
    </row>
    <row r="9" spans="2:13" ht="13" x14ac:dyDescent="0.3">
      <c r="B9" s="160" t="s">
        <v>851</v>
      </c>
      <c r="C9" s="158" t="s">
        <v>852</v>
      </c>
      <c r="D9" s="158" t="s">
        <v>852</v>
      </c>
      <c r="E9" s="158" t="s">
        <v>852</v>
      </c>
      <c r="F9" s="159"/>
      <c r="G9" s="34"/>
      <c r="H9" s="32"/>
      <c r="I9" s="32"/>
      <c r="J9" s="32"/>
      <c r="K9" s="32"/>
      <c r="L9" s="32"/>
      <c r="M9" s="32"/>
    </row>
    <row r="10" spans="2:13" x14ac:dyDescent="0.25">
      <c r="B10" s="160" t="s">
        <v>853</v>
      </c>
      <c r="C10" s="158" t="s">
        <v>852</v>
      </c>
      <c r="D10" s="158" t="s">
        <v>852</v>
      </c>
      <c r="E10" s="158" t="s">
        <v>852</v>
      </c>
      <c r="F10" s="159" t="s">
        <v>854</v>
      </c>
      <c r="G10" s="161"/>
      <c r="H10" s="32"/>
      <c r="I10" s="32"/>
      <c r="J10" s="32"/>
      <c r="K10" s="32"/>
      <c r="L10" s="32"/>
      <c r="M10" s="32"/>
    </row>
    <row r="11" spans="2:13" x14ac:dyDescent="0.25">
      <c r="B11" s="160" t="s">
        <v>855</v>
      </c>
      <c r="C11" s="158" t="s">
        <v>852</v>
      </c>
      <c r="D11" s="158" t="s">
        <v>852</v>
      </c>
      <c r="E11" s="158" t="s">
        <v>852</v>
      </c>
      <c r="F11" s="159" t="s">
        <v>856</v>
      </c>
      <c r="G11" s="161"/>
      <c r="H11" s="32"/>
      <c r="I11" s="32"/>
      <c r="J11" s="32"/>
      <c r="K11" s="32"/>
      <c r="L11" s="32"/>
      <c r="M11" s="32"/>
    </row>
    <row r="12" spans="2:13" x14ac:dyDescent="0.25">
      <c r="B12" s="160" t="s">
        <v>857</v>
      </c>
      <c r="C12" s="158" t="s">
        <v>852</v>
      </c>
      <c r="D12" s="158" t="s">
        <v>852</v>
      </c>
      <c r="E12" s="158" t="s">
        <v>852</v>
      </c>
      <c r="F12" s="159"/>
      <c r="G12" s="161"/>
      <c r="H12" s="32"/>
      <c r="I12" s="32"/>
      <c r="J12" s="32"/>
      <c r="K12" s="32"/>
      <c r="L12" s="32"/>
      <c r="M12" s="32"/>
    </row>
    <row r="13" spans="2:13" x14ac:dyDescent="0.25">
      <c r="B13" s="985" t="s">
        <v>858</v>
      </c>
      <c r="C13" s="986" t="s">
        <v>859</v>
      </c>
      <c r="D13" s="997" t="s">
        <v>860</v>
      </c>
      <c r="E13" s="997" t="s">
        <v>861</v>
      </c>
      <c r="F13" s="987"/>
      <c r="G13" s="162"/>
      <c r="H13" s="32"/>
      <c r="I13" s="32"/>
      <c r="J13" s="32"/>
      <c r="K13" s="32"/>
      <c r="L13" s="32"/>
      <c r="M13" s="32"/>
    </row>
    <row r="14" spans="2:13" x14ac:dyDescent="0.25">
      <c r="B14" s="985" t="s">
        <v>862</v>
      </c>
      <c r="C14" s="986" t="s">
        <v>863</v>
      </c>
      <c r="D14" s="997" t="s">
        <v>864</v>
      </c>
      <c r="E14" s="997" t="s">
        <v>865</v>
      </c>
      <c r="F14" s="987"/>
      <c r="G14" s="161"/>
      <c r="H14" s="32"/>
      <c r="I14" s="32"/>
      <c r="J14" s="32"/>
      <c r="K14" s="32"/>
      <c r="L14" s="32"/>
      <c r="M14" s="32"/>
    </row>
    <row r="15" spans="2:13" x14ac:dyDescent="0.25">
      <c r="B15" s="985" t="s">
        <v>866</v>
      </c>
      <c r="C15" s="986" t="s">
        <v>867</v>
      </c>
      <c r="D15" s="997" t="s">
        <v>868</v>
      </c>
      <c r="E15" s="997" t="s">
        <v>869</v>
      </c>
      <c r="F15" s="987"/>
      <c r="G15" s="32"/>
      <c r="H15" s="32"/>
      <c r="I15" s="32"/>
      <c r="J15" s="32"/>
      <c r="K15" s="32"/>
      <c r="L15" s="32"/>
      <c r="M15" s="32"/>
    </row>
    <row r="16" spans="2:13" x14ac:dyDescent="0.25">
      <c r="B16" s="163" t="s">
        <v>870</v>
      </c>
      <c r="C16" s="164"/>
      <c r="D16" s="164"/>
      <c r="E16" s="165"/>
      <c r="F16" s="166"/>
      <c r="H16" s="32"/>
      <c r="I16" s="32"/>
      <c r="J16" s="32"/>
      <c r="K16" s="32"/>
      <c r="L16" s="32"/>
    </row>
    <row r="17" spans="2:12" ht="26.15" customHeight="1" x14ac:dyDescent="0.25">
      <c r="B17" s="160" t="s">
        <v>871</v>
      </c>
      <c r="C17" s="158" t="s">
        <v>872</v>
      </c>
      <c r="D17" s="158" t="s">
        <v>872</v>
      </c>
      <c r="E17" s="167" t="s">
        <v>873</v>
      </c>
      <c r="F17" s="159" t="s">
        <v>874</v>
      </c>
      <c r="H17" s="32"/>
      <c r="I17" s="32"/>
      <c r="J17" s="32"/>
      <c r="K17" s="32"/>
      <c r="L17" s="32"/>
    </row>
    <row r="18" spans="2:12" ht="42.75" customHeight="1" x14ac:dyDescent="0.25">
      <c r="B18" s="988" t="s">
        <v>875</v>
      </c>
      <c r="C18" s="989" t="s">
        <v>876</v>
      </c>
      <c r="D18" s="998" t="s">
        <v>877</v>
      </c>
      <c r="E18" s="1370" t="s">
        <v>878</v>
      </c>
      <c r="F18" s="170" t="s">
        <v>879</v>
      </c>
    </row>
    <row r="19" spans="2:12" ht="37.5" customHeight="1" x14ac:dyDescent="0.25">
      <c r="B19" s="985" t="s">
        <v>880</v>
      </c>
      <c r="C19" s="989" t="s">
        <v>881</v>
      </c>
      <c r="D19" s="998" t="s">
        <v>881</v>
      </c>
      <c r="E19" s="997" t="s">
        <v>882</v>
      </c>
      <c r="F19" s="170" t="s">
        <v>883</v>
      </c>
      <c r="G19" s="41"/>
    </row>
    <row r="20" spans="2:12" ht="90" customHeight="1" x14ac:dyDescent="0.25">
      <c r="B20" s="988" t="s">
        <v>884</v>
      </c>
      <c r="C20" s="995" t="s">
        <v>885</v>
      </c>
      <c r="D20" s="169" t="s">
        <v>886</v>
      </c>
      <c r="E20" s="996" t="s">
        <v>887</v>
      </c>
      <c r="F20" s="170" t="s">
        <v>879</v>
      </c>
    </row>
    <row r="21" spans="2:12" ht="23.5" customHeight="1" x14ac:dyDescent="0.25">
      <c r="B21" s="168" t="s">
        <v>888</v>
      </c>
      <c r="C21" s="169" t="s">
        <v>852</v>
      </c>
      <c r="D21" s="169" t="s">
        <v>852</v>
      </c>
      <c r="E21" s="169" t="s">
        <v>852</v>
      </c>
      <c r="F21" s="170"/>
    </row>
    <row r="22" spans="2:12" ht="57" customHeight="1" x14ac:dyDescent="0.25">
      <c r="B22" s="985" t="s">
        <v>889</v>
      </c>
      <c r="C22" s="989" t="s">
        <v>890</v>
      </c>
      <c r="D22" s="998" t="s">
        <v>891</v>
      </c>
      <c r="E22" s="998" t="s">
        <v>892</v>
      </c>
      <c r="F22" s="999" t="s">
        <v>893</v>
      </c>
    </row>
    <row r="23" spans="2:12" ht="22.4" customHeight="1" x14ac:dyDescent="0.25">
      <c r="B23" s="985" t="s">
        <v>894</v>
      </c>
      <c r="C23" s="989" t="s">
        <v>895</v>
      </c>
      <c r="D23" s="998" t="s">
        <v>896</v>
      </c>
      <c r="E23" s="997" t="s">
        <v>897</v>
      </c>
      <c r="F23" s="170"/>
    </row>
    <row r="24" spans="2:12" ht="26.15" customHeight="1" x14ac:dyDescent="0.25">
      <c r="B24" s="160" t="s">
        <v>410</v>
      </c>
      <c r="C24" s="167" t="s">
        <v>898</v>
      </c>
      <c r="D24" s="167" t="s">
        <v>898</v>
      </c>
      <c r="E24" s="158" t="s">
        <v>898</v>
      </c>
      <c r="F24" s="171" t="s">
        <v>899</v>
      </c>
    </row>
    <row r="25" spans="2:12" x14ac:dyDescent="0.25">
      <c r="B25" s="160" t="s">
        <v>900</v>
      </c>
      <c r="C25" s="158" t="s">
        <v>852</v>
      </c>
      <c r="D25" s="158" t="s">
        <v>852</v>
      </c>
      <c r="E25" s="158" t="s">
        <v>852</v>
      </c>
      <c r="F25" s="159"/>
    </row>
    <row r="26" spans="2:12" x14ac:dyDescent="0.25">
      <c r="B26" s="160" t="s">
        <v>901</v>
      </c>
      <c r="C26" s="158" t="s">
        <v>902</v>
      </c>
      <c r="D26" s="158" t="s">
        <v>902</v>
      </c>
      <c r="E26" s="158" t="s">
        <v>902</v>
      </c>
      <c r="F26" s="159" t="s">
        <v>142</v>
      </c>
    </row>
    <row r="27" spans="2:12" x14ac:dyDescent="0.25">
      <c r="B27" s="163" t="s">
        <v>903</v>
      </c>
      <c r="C27" s="164"/>
      <c r="D27" s="164"/>
      <c r="E27" s="165"/>
      <c r="F27" s="166"/>
    </row>
    <row r="28" spans="2:12" ht="40.5" customHeight="1" x14ac:dyDescent="0.25">
      <c r="B28" s="990" t="s">
        <v>904</v>
      </c>
      <c r="C28" s="989" t="s">
        <v>905</v>
      </c>
      <c r="D28" s="989" t="s">
        <v>905</v>
      </c>
      <c r="E28" s="1000" t="s">
        <v>906</v>
      </c>
      <c r="F28" s="1001" t="s">
        <v>907</v>
      </c>
      <c r="G28" s="929" t="s">
        <v>908</v>
      </c>
    </row>
    <row r="29" spans="2:12" ht="32.25" customHeight="1" x14ac:dyDescent="0.25">
      <c r="B29" s="990" t="s">
        <v>909</v>
      </c>
      <c r="C29" s="989" t="s">
        <v>910</v>
      </c>
      <c r="D29" s="989" t="s">
        <v>911</v>
      </c>
      <c r="E29" s="1000" t="s">
        <v>912</v>
      </c>
      <c r="F29" s="1002" t="s">
        <v>913</v>
      </c>
      <c r="G29" s="32"/>
      <c r="H29" s="32"/>
      <c r="I29" s="32"/>
      <c r="J29" s="32"/>
    </row>
    <row r="30" spans="2:12" ht="24.65" customHeight="1" x14ac:dyDescent="0.25">
      <c r="B30" s="985" t="s">
        <v>914</v>
      </c>
      <c r="C30" s="989" t="s">
        <v>915</v>
      </c>
      <c r="D30" s="989" t="s">
        <v>916</v>
      </c>
      <c r="E30" s="1000" t="s">
        <v>917</v>
      </c>
      <c r="F30" s="1002"/>
      <c r="G30" s="32"/>
      <c r="H30" s="32"/>
      <c r="I30" s="32"/>
      <c r="J30" s="32"/>
    </row>
    <row r="31" spans="2:12" x14ac:dyDescent="0.25">
      <c r="B31" s="163" t="s">
        <v>918</v>
      </c>
      <c r="C31" s="164"/>
      <c r="D31" s="164"/>
      <c r="E31" s="165"/>
      <c r="F31" s="166"/>
      <c r="G31" s="32"/>
      <c r="H31" s="32"/>
      <c r="I31" s="32"/>
      <c r="J31" s="32"/>
    </row>
    <row r="32" spans="2:12" x14ac:dyDescent="0.25">
      <c r="B32" s="163" t="s">
        <v>919</v>
      </c>
      <c r="C32" s="164"/>
      <c r="D32" s="164"/>
      <c r="E32" s="165"/>
      <c r="F32" s="166"/>
      <c r="G32" s="32"/>
      <c r="H32" s="32"/>
      <c r="I32" s="32"/>
      <c r="J32" s="32"/>
    </row>
    <row r="33" spans="2:10" ht="13" thickBot="1" x14ac:dyDescent="0.3">
      <c r="B33" s="994" t="s">
        <v>920</v>
      </c>
      <c r="C33" s="1003" t="s">
        <v>921</v>
      </c>
      <c r="D33" s="991" t="s">
        <v>922</v>
      </c>
      <c r="E33" s="992" t="s">
        <v>922</v>
      </c>
      <c r="F33" s="993" t="s">
        <v>923</v>
      </c>
      <c r="G33" s="32"/>
      <c r="H33" s="32"/>
      <c r="I33" s="32"/>
      <c r="J33" s="32"/>
    </row>
    <row r="34" spans="2:10" x14ac:dyDescent="0.25">
      <c r="G34" s="32"/>
      <c r="H34" s="32"/>
      <c r="I34" s="32"/>
      <c r="J34" s="32"/>
    </row>
  </sheetData>
  <mergeCells count="1">
    <mergeCell ref="C4:D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
  <sheetViews>
    <sheetView topLeftCell="A28" zoomScale="70" zoomScaleNormal="70" workbookViewId="0">
      <selection activeCell="U41" sqref="U41"/>
    </sheetView>
  </sheetViews>
  <sheetFormatPr defaultColWidth="8.81640625" defaultRowHeight="12.5" x14ac:dyDescent="0.25"/>
  <cols>
    <col min="1" max="16384" width="8.81640625" style="32"/>
  </cols>
  <sheetData/>
  <customSheetViews>
    <customSheetView guid="{F60D63BF-56D6-448B-B845-D451B474FE4C}" scale="70">
      <selection activeCell="P38" sqref="P38"/>
      <rowBreaks count="3" manualBreakCount="3">
        <brk id="28" max="16383" man="1"/>
        <brk id="58" max="16383" man="1"/>
        <brk id="91" max="16383" man="1"/>
      </rowBreaks>
      <pageMargins left="0" right="0" top="0" bottom="0" header="0" footer="0"/>
      <pageSetup paperSize="9" orientation="landscape" r:id="rId1"/>
    </customSheetView>
    <customSheetView guid="{47BDBE09-379A-4BDC-A9A0-EAE3F6D9E08F}" scale="70">
      <selection activeCell="P38" sqref="P38"/>
      <rowBreaks count="3" manualBreakCount="3">
        <brk id="28" max="16383" man="1"/>
        <brk id="58" max="16383" man="1"/>
        <brk id="91" max="16383" man="1"/>
      </rowBreaks>
      <pageMargins left="0" right="0" top="0" bottom="0" header="0" footer="0"/>
      <pageSetup paperSize="9" orientation="landscape" r:id="rId2"/>
    </customSheetView>
    <customSheetView guid="{DDBC5355-67D5-4453-9390-133C975A34B2}" scale="70">
      <selection activeCell="L59" sqref="L59"/>
      <rowBreaks count="3" manualBreakCount="3">
        <brk id="28" max="16383" man="1"/>
        <brk id="58" max="16383" man="1"/>
        <brk id="91" max="16383" man="1"/>
      </rowBreaks>
      <pageMargins left="0" right="0" top="0" bottom="0" header="0" footer="0"/>
      <pageSetup paperSize="9" orientation="landscape" r:id="rId3"/>
    </customSheetView>
  </customSheetViews>
  <pageMargins left="0.70866141732283472" right="0.70866141732283472" top="0.74803149606299213" bottom="0.74803149606299213" header="0.31496062992125984" footer="0.31496062992125984"/>
  <pageSetup paperSize="9" orientation="landscape" r:id="rId4"/>
  <rowBreaks count="3" manualBreakCount="3">
    <brk id="28" max="16383" man="1"/>
    <brk id="58" max="16383" man="1"/>
    <brk id="91" max="16383" man="1"/>
  </rowBreaks>
  <drawing r:id="rId5"/>
  <legacyDrawing r:id="rId6"/>
  <oleObjects>
    <mc:AlternateContent xmlns:mc="http://schemas.openxmlformats.org/markup-compatibility/2006">
      <mc:Choice Requires="x14">
        <oleObject progId="PowerPoint.Slide.12" shapeId="1025" r:id="rId7">
          <objectPr defaultSize="0" autoPict="0" r:id="rId8">
            <anchor moveWithCells="1">
              <from>
                <xdr:col>0</xdr:col>
                <xdr:colOff>0</xdr:colOff>
                <xdr:row>91</xdr:row>
                <xdr:rowOff>152400</xdr:rowOff>
              </from>
              <to>
                <xdr:col>14</xdr:col>
                <xdr:colOff>488950</xdr:colOff>
                <xdr:row>122</xdr:row>
                <xdr:rowOff>31750</xdr:rowOff>
              </to>
            </anchor>
          </objectPr>
        </oleObject>
      </mc:Choice>
      <mc:Fallback>
        <oleObject progId="PowerPoint.Slide.12" shapeId="1025"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2:C30"/>
  <sheetViews>
    <sheetView topLeftCell="A2" zoomScale="80" zoomScaleNormal="80" workbookViewId="0">
      <selection activeCell="F26" sqref="F26"/>
    </sheetView>
  </sheetViews>
  <sheetFormatPr defaultColWidth="9.1796875" defaultRowHeight="14.5" x14ac:dyDescent="0.35"/>
  <cols>
    <col min="1" max="1" width="9.1796875" style="173"/>
    <col min="2" max="2" width="9.1796875" style="173" customWidth="1"/>
    <col min="3" max="16384" width="9.1796875" style="173"/>
  </cols>
  <sheetData>
    <row r="2" spans="1:3" ht="18.5" x14ac:dyDescent="0.45">
      <c r="C2" s="174" t="s">
        <v>51</v>
      </c>
    </row>
    <row r="3" spans="1:3" ht="3.65" customHeight="1" x14ac:dyDescent="0.35"/>
    <row r="4" spans="1:3" x14ac:dyDescent="0.35">
      <c r="A4" s="175" t="s">
        <v>52</v>
      </c>
    </row>
    <row r="5" spans="1:3" x14ac:dyDescent="0.35">
      <c r="A5" s="175" t="s">
        <v>53</v>
      </c>
    </row>
    <row r="22" spans="3:3" ht="18.5" x14ac:dyDescent="0.45">
      <c r="C22" s="174" t="s">
        <v>52</v>
      </c>
    </row>
    <row r="29" spans="3:3" ht="5.15" customHeight="1" x14ac:dyDescent="0.35"/>
    <row r="30" spans="3:3" ht="18.5" x14ac:dyDescent="0.45">
      <c r="C30" s="174" t="s">
        <v>52</v>
      </c>
    </row>
  </sheetData>
  <customSheetViews>
    <customSheetView guid="{F60D63BF-56D6-448B-B845-D451B474FE4C}">
      <selection activeCell="L119" sqref="L119"/>
      <pageMargins left="0" right="0" top="0" bottom="0" header="0" footer="0"/>
      <pageSetup paperSize="9" orientation="landscape" r:id="rId1"/>
    </customSheetView>
    <customSheetView guid="{47BDBE09-379A-4BDC-A9A0-EAE3F6D9E08F}">
      <selection activeCell="L119" sqref="L119"/>
      <pageMargins left="0" right="0" top="0" bottom="0" header="0" footer="0"/>
      <pageSetup paperSize="9" orientation="landscape" r:id="rId2"/>
    </customSheetView>
    <customSheetView guid="{DDBC5355-67D5-4453-9390-133C975A34B2}">
      <selection activeCell="F26" sqref="F26"/>
      <pageMargins left="0" right="0" top="0" bottom="0" header="0" footer="0"/>
      <pageSetup paperSize="9" orientation="landscape" r:id="rId3"/>
    </customSheetView>
  </customSheetViews>
  <pageMargins left="0.51181102362204722" right="0" top="0.74803149606299213" bottom="0" header="0.31496062992125984" footer="0.31496062992125984"/>
  <pageSetup paperSize="9" orientation="landscape" r:id="rId4"/>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7"/>
  <sheetViews>
    <sheetView showGridLines="0" zoomScale="80" zoomScaleNormal="80" workbookViewId="0">
      <pane ySplit="8" topLeftCell="A35" activePane="bottomLeft" state="frozen"/>
      <selection pane="bottomLeft" activeCell="A36" sqref="A36:XFD36"/>
    </sheetView>
  </sheetViews>
  <sheetFormatPr defaultColWidth="8.81640625" defaultRowHeight="14.5" x14ac:dyDescent="0.35"/>
  <cols>
    <col min="1" max="1" width="6.54296875" style="251" customWidth="1"/>
    <col min="2" max="2" width="6.81640625" style="252" customWidth="1"/>
    <col min="3" max="3" width="62.453125" style="253" customWidth="1"/>
    <col min="4" max="4" width="11.453125" style="253" customWidth="1"/>
    <col min="5" max="5" width="10" style="526" customWidth="1"/>
    <col min="6" max="6" width="6.453125" style="255" customWidth="1"/>
    <col min="7" max="7" width="8.453125" style="255" customWidth="1"/>
    <col min="8" max="8" width="6" style="255" customWidth="1"/>
    <col min="9" max="9" width="7.453125" style="255" customWidth="1"/>
    <col min="10" max="10" width="9.1796875" style="255" customWidth="1"/>
    <col min="11" max="11" width="11.81640625" style="255" customWidth="1"/>
    <col min="12" max="17" width="5.54296875" style="255" customWidth="1"/>
    <col min="18" max="18" width="24.453125" style="1013" customWidth="1"/>
    <col min="19" max="19" width="8.81640625" style="257"/>
    <col min="20" max="16384" width="8.81640625" style="251"/>
  </cols>
  <sheetData>
    <row r="1" spans="1:25" x14ac:dyDescent="0.35">
      <c r="E1" s="525"/>
      <c r="F1" s="254"/>
      <c r="G1" s="254"/>
      <c r="H1" s="254"/>
      <c r="J1" s="18" t="s">
        <v>54</v>
      </c>
    </row>
    <row r="2" spans="1:25" ht="15.5" x14ac:dyDescent="0.35">
      <c r="C2" s="258" t="s">
        <v>55</v>
      </c>
      <c r="J2" s="18" t="s">
        <v>56</v>
      </c>
    </row>
    <row r="3" spans="1:25" s="260" customFormat="1" ht="19.399999999999999" customHeight="1" x14ac:dyDescent="0.45">
      <c r="B3" s="261"/>
      <c r="C3" s="262" t="s">
        <v>57</v>
      </c>
      <c r="D3" s="256"/>
      <c r="E3" s="527"/>
      <c r="F3" s="256"/>
      <c r="G3" s="256"/>
      <c r="H3" s="256"/>
      <c r="I3" s="256"/>
      <c r="J3" s="519" t="s">
        <v>58</v>
      </c>
      <c r="K3" s="520"/>
      <c r="L3" s="520"/>
      <c r="M3" s="520"/>
      <c r="N3" s="256"/>
      <c r="O3" s="256"/>
      <c r="P3" s="256"/>
      <c r="Q3" s="256"/>
      <c r="R3" s="1013"/>
      <c r="S3" s="257"/>
      <c r="T3" s="251"/>
      <c r="U3" s="251"/>
      <c r="V3" s="251"/>
      <c r="W3" s="251"/>
      <c r="X3" s="251"/>
      <c r="Y3" s="251"/>
    </row>
    <row r="4" spans="1:25" s="260" customFormat="1" ht="19.399999999999999" customHeight="1" x14ac:dyDescent="0.45">
      <c r="B4" s="261"/>
      <c r="C4" s="262"/>
      <c r="D4" s="256"/>
      <c r="E4" s="527"/>
      <c r="F4" s="256"/>
      <c r="G4" s="256"/>
      <c r="H4" s="256"/>
      <c r="I4" s="256"/>
      <c r="J4" s="1035" t="s">
        <v>59</v>
      </c>
      <c r="K4" s="1036"/>
      <c r="L4" s="1036"/>
      <c r="M4" s="1036"/>
      <c r="N4" s="256"/>
      <c r="O4" s="256"/>
      <c r="P4" s="256"/>
      <c r="Q4" s="256"/>
      <c r="R4" s="1013"/>
      <c r="S4" s="257"/>
      <c r="T4" s="251"/>
      <c r="U4" s="251"/>
      <c r="V4" s="251"/>
      <c r="W4" s="251"/>
      <c r="X4" s="251"/>
      <c r="Y4" s="251"/>
    </row>
    <row r="5" spans="1:25" s="260" customFormat="1" ht="15.65" customHeight="1" x14ac:dyDescent="0.35">
      <c r="B5" s="261"/>
      <c r="C5" s="263">
        <v>45715</v>
      </c>
      <c r="D5" s="256"/>
      <c r="E5" s="527"/>
      <c r="F5" s="256"/>
      <c r="G5" s="256"/>
      <c r="H5" s="256"/>
      <c r="I5" s="256"/>
      <c r="J5" s="521" t="s">
        <v>60</v>
      </c>
      <c r="K5" s="522"/>
      <c r="L5" s="522"/>
      <c r="M5" s="522"/>
      <c r="N5" s="256"/>
      <c r="O5" s="256"/>
      <c r="P5" s="256"/>
      <c r="Q5" s="256"/>
      <c r="R5" s="1013"/>
      <c r="S5" s="257"/>
      <c r="T5" s="251"/>
      <c r="U5" s="251"/>
      <c r="V5" s="251"/>
      <c r="W5" s="251"/>
      <c r="X5" s="251"/>
      <c r="Y5" s="251"/>
    </row>
    <row r="6" spans="1:25" s="260" customFormat="1" ht="11.5" customHeight="1" thickBot="1" x14ac:dyDescent="0.4">
      <c r="B6" s="261"/>
      <c r="C6" s="263"/>
      <c r="D6" s="256"/>
      <c r="E6" s="527"/>
      <c r="F6" s="256"/>
      <c r="G6" s="256"/>
      <c r="H6" s="256"/>
      <c r="I6" s="256"/>
      <c r="J6" s="29"/>
      <c r="K6" s="256"/>
      <c r="L6" s="256"/>
      <c r="M6" s="256"/>
      <c r="N6" s="256"/>
      <c r="O6" s="24" t="s">
        <v>61</v>
      </c>
      <c r="P6" s="256"/>
      <c r="Q6" s="256"/>
      <c r="R6" s="1013"/>
      <c r="S6" s="257"/>
      <c r="T6" s="251"/>
      <c r="U6" s="251"/>
      <c r="V6" s="251"/>
      <c r="W6" s="251"/>
      <c r="X6" s="251"/>
      <c r="Y6" s="251"/>
    </row>
    <row r="7" spans="1:25" s="260" customFormat="1" x14ac:dyDescent="0.35">
      <c r="A7" s="264"/>
      <c r="B7" s="264"/>
      <c r="C7" s="264"/>
      <c r="D7" s="265" t="s">
        <v>62</v>
      </c>
      <c r="E7" s="528"/>
      <c r="F7" s="1375" t="str">
        <f>+C3</f>
        <v>INTERN EKO TIDPLAN PROGNOS  2025 för budgetgrupp</v>
      </c>
      <c r="G7" s="1376"/>
      <c r="H7" s="1376"/>
      <c r="I7" s="1376"/>
      <c r="J7" s="1376"/>
      <c r="K7" s="1376"/>
      <c r="L7" s="1376"/>
      <c r="M7" s="1376"/>
      <c r="N7" s="1376"/>
      <c r="O7" s="1376"/>
      <c r="P7" s="1376"/>
      <c r="Q7" s="1377"/>
      <c r="R7" s="1013"/>
      <c r="S7" s="257"/>
      <c r="T7" s="251"/>
      <c r="U7" s="251"/>
      <c r="V7" s="251"/>
      <c r="W7" s="251"/>
      <c r="X7" s="251"/>
      <c r="Y7" s="251"/>
    </row>
    <row r="8" spans="1:25" s="260" customFormat="1" ht="26.15" customHeight="1" x14ac:dyDescent="0.35">
      <c r="A8" s="267" t="s">
        <v>63</v>
      </c>
      <c r="B8" s="267" t="s">
        <v>64</v>
      </c>
      <c r="C8" s="267" t="s">
        <v>65</v>
      </c>
      <c r="D8" s="268" t="s">
        <v>66</v>
      </c>
      <c r="E8" s="529" t="s">
        <v>67</v>
      </c>
      <c r="F8" s="469" t="s">
        <v>68</v>
      </c>
      <c r="G8" s="270" t="s">
        <v>69</v>
      </c>
      <c r="H8" s="270" t="s">
        <v>70</v>
      </c>
      <c r="I8" s="270" t="s">
        <v>71</v>
      </c>
      <c r="J8" s="270" t="s">
        <v>72</v>
      </c>
      <c r="K8" s="270" t="s">
        <v>73</v>
      </c>
      <c r="L8" s="270" t="s">
        <v>74</v>
      </c>
      <c r="M8" s="270" t="s">
        <v>75</v>
      </c>
      <c r="N8" s="270" t="s">
        <v>76</v>
      </c>
      <c r="O8" s="270" t="s">
        <v>77</v>
      </c>
      <c r="P8" s="270" t="s">
        <v>78</v>
      </c>
      <c r="Q8" s="271" t="s">
        <v>79</v>
      </c>
      <c r="R8" s="1014"/>
      <c r="S8" s="257"/>
      <c r="V8" s="251"/>
      <c r="W8" s="251"/>
      <c r="X8" s="251"/>
      <c r="Y8" s="251"/>
    </row>
    <row r="9" spans="1:25" s="260" customFormat="1" ht="17.5" customHeight="1" x14ac:dyDescent="0.35">
      <c r="A9" s="272" t="s">
        <v>80</v>
      </c>
      <c r="B9" s="273"/>
      <c r="C9" s="273" t="s">
        <v>81</v>
      </c>
      <c r="D9" s="274" t="s">
        <v>82</v>
      </c>
      <c r="E9" s="530"/>
      <c r="F9" s="276" t="s">
        <v>83</v>
      </c>
      <c r="G9" s="275"/>
      <c r="H9" s="275"/>
      <c r="I9" s="275"/>
      <c r="J9" s="275"/>
      <c r="K9" s="275"/>
      <c r="L9" s="275"/>
      <c r="M9" s="275"/>
      <c r="N9" s="275"/>
      <c r="O9" s="275"/>
      <c r="P9" s="275"/>
      <c r="Q9" s="275" t="s">
        <v>84</v>
      </c>
      <c r="R9" s="1014"/>
      <c r="S9" s="257"/>
      <c r="V9" s="251"/>
      <c r="W9" s="251"/>
      <c r="X9" s="251"/>
      <c r="Y9" s="251"/>
    </row>
    <row r="10" spans="1:25" s="272" customFormat="1" ht="15" customHeight="1" x14ac:dyDescent="0.35">
      <c r="A10" s="272" t="s">
        <v>80</v>
      </c>
      <c r="B10" s="273"/>
      <c r="C10" s="273" t="s">
        <v>85</v>
      </c>
      <c r="D10" s="274" t="s">
        <v>86</v>
      </c>
      <c r="E10" s="538" t="s">
        <v>87</v>
      </c>
      <c r="F10" s="1032" t="s">
        <v>88</v>
      </c>
      <c r="G10" s="275"/>
      <c r="H10" s="275"/>
      <c r="I10" s="275"/>
      <c r="J10" s="275"/>
      <c r="K10" s="275"/>
      <c r="L10" s="275"/>
      <c r="M10" s="275"/>
      <c r="N10" s="275"/>
      <c r="O10" s="275"/>
      <c r="P10" s="275"/>
      <c r="Q10" s="275" t="s">
        <v>84</v>
      </c>
      <c r="R10" s="1031" t="s">
        <v>89</v>
      </c>
      <c r="S10" s="277"/>
    </row>
    <row r="11" spans="1:25" s="272" customFormat="1" ht="30" customHeight="1" x14ac:dyDescent="0.35">
      <c r="A11" s="272" t="s">
        <v>80</v>
      </c>
      <c r="B11" s="273"/>
      <c r="C11" s="273" t="s">
        <v>90</v>
      </c>
      <c r="D11" s="524" t="s">
        <v>91</v>
      </c>
      <c r="E11" s="538" t="s">
        <v>92</v>
      </c>
      <c r="F11" s="1032" t="s">
        <v>93</v>
      </c>
      <c r="G11" s="523"/>
      <c r="H11" s="275"/>
      <c r="I11" s="275"/>
      <c r="J11" s="275"/>
      <c r="K11" s="275"/>
      <c r="L11" s="275"/>
      <c r="M11" s="275"/>
      <c r="N11" s="275"/>
      <c r="O11" s="275"/>
      <c r="P11" s="275"/>
      <c r="Q11" s="275"/>
      <c r="R11" s="1031" t="str">
        <f>+R10</f>
        <v>möte kallat</v>
      </c>
      <c r="S11" s="277"/>
    </row>
    <row r="12" spans="1:25" s="260" customFormat="1" ht="42.75" customHeight="1" x14ac:dyDescent="0.35">
      <c r="A12" s="272" t="s">
        <v>80</v>
      </c>
      <c r="B12" s="282"/>
      <c r="C12" s="283" t="s">
        <v>94</v>
      </c>
      <c r="D12" s="350" t="s">
        <v>95</v>
      </c>
      <c r="E12" s="538" t="s">
        <v>96</v>
      </c>
      <c r="F12" s="1032" t="s">
        <v>93</v>
      </c>
      <c r="G12" s="523"/>
      <c r="H12" s="286"/>
      <c r="I12" s="285"/>
      <c r="J12" s="285"/>
      <c r="K12" s="285"/>
      <c r="L12" s="285"/>
      <c r="M12" s="285"/>
      <c r="N12" s="285"/>
      <c r="O12" s="285"/>
      <c r="P12" s="285"/>
      <c r="Q12" s="285"/>
      <c r="R12" s="1031" t="str">
        <f>+R11</f>
        <v>möte kallat</v>
      </c>
      <c r="S12" s="257"/>
    </row>
    <row r="13" spans="1:25" s="272" customFormat="1" ht="57.65" customHeight="1" x14ac:dyDescent="0.35">
      <c r="B13" s="273"/>
      <c r="C13" s="273" t="s">
        <v>97</v>
      </c>
      <c r="D13" s="524" t="s">
        <v>98</v>
      </c>
      <c r="E13" s="538"/>
      <c r="F13" s="276"/>
      <c r="G13" s="1017" t="s">
        <v>99</v>
      </c>
      <c r="H13" s="275"/>
      <c r="I13" s="275"/>
      <c r="J13" s="275"/>
      <c r="K13" s="275"/>
      <c r="L13" s="275"/>
      <c r="M13" s="275"/>
      <c r="N13" s="275"/>
      <c r="O13" s="275"/>
      <c r="P13" s="275"/>
      <c r="Q13" s="275"/>
      <c r="R13" s="1014" t="s">
        <v>100</v>
      </c>
      <c r="S13" s="277"/>
    </row>
    <row r="14" spans="1:25" s="260" customFormat="1" ht="26.5" customHeight="1" x14ac:dyDescent="0.35">
      <c r="A14" s="272" t="s">
        <v>80</v>
      </c>
      <c r="B14" s="278"/>
      <c r="C14" s="279" t="s">
        <v>101</v>
      </c>
      <c r="D14" s="280" t="s">
        <v>102</v>
      </c>
      <c r="E14" s="538" t="s">
        <v>87</v>
      </c>
      <c r="F14" s="281"/>
      <c r="G14" s="1207" t="s">
        <v>103</v>
      </c>
      <c r="H14" s="281"/>
      <c r="I14" s="281"/>
      <c r="J14" s="281"/>
      <c r="K14" s="281"/>
      <c r="L14" s="281"/>
      <c r="M14" s="281"/>
      <c r="N14" s="281"/>
      <c r="O14" s="281"/>
      <c r="P14" s="281"/>
      <c r="Q14" s="281"/>
      <c r="R14" s="1031" t="s">
        <v>89</v>
      </c>
      <c r="S14" s="257"/>
    </row>
    <row r="15" spans="1:25" s="260" customFormat="1" ht="15" customHeight="1" x14ac:dyDescent="0.35">
      <c r="A15" s="272" t="s">
        <v>80</v>
      </c>
      <c r="B15" s="282"/>
      <c r="C15" s="283" t="s">
        <v>104</v>
      </c>
      <c r="D15" s="283"/>
      <c r="E15" s="284"/>
      <c r="F15" s="285"/>
      <c r="G15" s="1033" t="s">
        <v>105</v>
      </c>
      <c r="H15" s="286"/>
      <c r="I15" s="285"/>
      <c r="J15" s="285"/>
      <c r="K15" s="285"/>
      <c r="L15" s="285"/>
      <c r="M15" s="285"/>
      <c r="N15" s="285"/>
      <c r="O15" s="285"/>
      <c r="P15" s="285"/>
      <c r="Q15" s="285"/>
      <c r="R15" s="1014"/>
      <c r="S15" s="257"/>
    </row>
    <row r="16" spans="1:25" s="260" customFormat="1" ht="15.65" customHeight="1" x14ac:dyDescent="0.35">
      <c r="A16" s="272" t="s">
        <v>80</v>
      </c>
      <c r="B16" s="287">
        <v>8</v>
      </c>
      <c r="C16" s="288" t="s">
        <v>106</v>
      </c>
      <c r="D16" s="289" t="s">
        <v>107</v>
      </c>
      <c r="E16" s="290"/>
      <c r="F16" s="291"/>
      <c r="G16" s="1207" t="s">
        <v>108</v>
      </c>
      <c r="H16" s="292"/>
      <c r="I16" s="291"/>
      <c r="J16" s="291"/>
      <c r="K16" s="291"/>
      <c r="L16" s="291"/>
      <c r="M16" s="291"/>
      <c r="N16" s="291"/>
      <c r="O16" s="291"/>
      <c r="P16" s="293"/>
      <c r="Q16" s="291"/>
      <c r="R16" s="1014"/>
      <c r="S16" s="257"/>
    </row>
    <row r="17" spans="1:20" s="260" customFormat="1" ht="15.65" customHeight="1" x14ac:dyDescent="0.35">
      <c r="A17" s="272" t="s">
        <v>80</v>
      </c>
      <c r="B17" s="287"/>
      <c r="C17" s="294" t="s">
        <v>109</v>
      </c>
      <c r="D17" s="294" t="s">
        <v>110</v>
      </c>
      <c r="E17" s="531"/>
      <c r="F17" s="291"/>
      <c r="G17" s="1207" t="s">
        <v>111</v>
      </c>
      <c r="H17" s="295"/>
      <c r="I17" s="291"/>
      <c r="J17" s="291"/>
      <c r="K17" s="291"/>
      <c r="L17" s="291"/>
      <c r="M17" s="296"/>
      <c r="N17" s="291"/>
      <c r="O17" s="296"/>
      <c r="P17" s="293"/>
      <c r="Q17" s="291"/>
      <c r="R17" s="1014"/>
      <c r="S17" s="257"/>
    </row>
    <row r="18" spans="1:20" s="260" customFormat="1" ht="15.65" customHeight="1" x14ac:dyDescent="0.35">
      <c r="A18" s="272" t="s">
        <v>80</v>
      </c>
      <c r="B18" s="297"/>
      <c r="C18" s="294" t="s">
        <v>112</v>
      </c>
      <c r="D18" s="294" t="s">
        <v>113</v>
      </c>
      <c r="E18" s="532">
        <v>0.625</v>
      </c>
      <c r="F18" s="291"/>
      <c r="G18" s="1033" t="s">
        <v>114</v>
      </c>
      <c r="H18" s="295"/>
      <c r="I18" s="291"/>
      <c r="J18" s="291"/>
      <c r="K18" s="291"/>
      <c r="L18" s="291"/>
      <c r="M18" s="296"/>
      <c r="N18" s="291"/>
      <c r="O18" s="296"/>
      <c r="P18" s="293"/>
      <c r="Q18" s="291"/>
      <c r="R18" s="1014"/>
      <c r="S18" s="257"/>
    </row>
    <row r="19" spans="1:20" s="260" customFormat="1" ht="15.65" customHeight="1" x14ac:dyDescent="0.35">
      <c r="A19" s="272" t="s">
        <v>80</v>
      </c>
      <c r="B19" s="287">
        <v>9</v>
      </c>
      <c r="C19" s="288" t="s">
        <v>115</v>
      </c>
      <c r="D19" s="289" t="s">
        <v>116</v>
      </c>
      <c r="E19" s="538" t="s">
        <v>117</v>
      </c>
      <c r="F19" s="291"/>
      <c r="G19" s="1211" t="s">
        <v>118</v>
      </c>
      <c r="I19" s="291"/>
      <c r="J19" s="291"/>
      <c r="K19" s="291"/>
      <c r="L19" s="291"/>
      <c r="M19" s="291"/>
      <c r="N19" s="291"/>
      <c r="O19" s="291"/>
      <c r="P19" s="293"/>
      <c r="Q19" s="291"/>
      <c r="R19" s="1031" t="s">
        <v>119</v>
      </c>
      <c r="S19" s="257"/>
    </row>
    <row r="20" spans="1:20" s="260" customFormat="1" x14ac:dyDescent="0.35">
      <c r="A20" s="272" t="s">
        <v>80</v>
      </c>
      <c r="B20" s="297">
        <v>12</v>
      </c>
      <c r="C20" s="298" t="s">
        <v>120</v>
      </c>
      <c r="D20" s="299"/>
      <c r="E20" s="300"/>
      <c r="F20" s="301"/>
      <c r="G20" s="301"/>
      <c r="H20" s="1212" t="s">
        <v>121</v>
      </c>
      <c r="I20" s="291"/>
      <c r="J20" s="291"/>
      <c r="K20" s="291"/>
      <c r="L20" s="291"/>
      <c r="M20" s="296"/>
      <c r="N20" s="291"/>
      <c r="O20" s="296"/>
      <c r="P20" s="293"/>
      <c r="Q20" s="291"/>
      <c r="R20" s="1031" t="s">
        <v>122</v>
      </c>
      <c r="S20" s="257"/>
    </row>
    <row r="21" spans="1:20" s="260" customFormat="1" x14ac:dyDescent="0.35">
      <c r="A21" s="272" t="s">
        <v>80</v>
      </c>
      <c r="B21" s="302">
        <v>12</v>
      </c>
      <c r="C21" s="298" t="s">
        <v>123</v>
      </c>
      <c r="D21" s="303"/>
      <c r="E21" s="304"/>
      <c r="F21" s="305"/>
      <c r="G21" s="305"/>
      <c r="H21" s="1212" t="s">
        <v>124</v>
      </c>
      <c r="I21" s="305"/>
      <c r="J21" s="305"/>
      <c r="K21" s="305"/>
      <c r="L21" s="305"/>
      <c r="M21" s="306"/>
      <c r="N21" s="305"/>
      <c r="O21" s="306" t="s">
        <v>125</v>
      </c>
      <c r="P21" s="307"/>
      <c r="Q21" s="305"/>
      <c r="R21" s="1031" t="s">
        <v>126</v>
      </c>
      <c r="S21" s="257"/>
    </row>
    <row r="22" spans="1:20" s="260" customFormat="1" ht="29.5" customHeight="1" x14ac:dyDescent="0.35">
      <c r="A22" s="272" t="s">
        <v>80</v>
      </c>
      <c r="B22" s="308">
        <v>13</v>
      </c>
      <c r="C22" s="309" t="s">
        <v>127</v>
      </c>
      <c r="D22" s="310" t="s">
        <v>128</v>
      </c>
      <c r="E22" s="311"/>
      <c r="F22" s="312"/>
      <c r="G22" s="312"/>
      <c r="H22" s="1213" t="s">
        <v>129</v>
      </c>
      <c r="I22" s="403"/>
      <c r="J22" s="312"/>
      <c r="K22" s="312"/>
      <c r="L22" s="312"/>
      <c r="M22" s="314"/>
      <c r="N22" s="312"/>
      <c r="O22" s="314"/>
      <c r="P22" s="315"/>
      <c r="Q22" s="316"/>
      <c r="R22" s="1015"/>
      <c r="S22" s="257"/>
    </row>
    <row r="23" spans="1:20" s="260" customFormat="1" ht="24" customHeight="1" x14ac:dyDescent="0.35">
      <c r="A23" s="272" t="s">
        <v>80</v>
      </c>
      <c r="B23" s="317">
        <v>13</v>
      </c>
      <c r="C23" s="309" t="s">
        <v>130</v>
      </c>
      <c r="D23" s="310" t="s">
        <v>128</v>
      </c>
      <c r="E23" s="311"/>
      <c r="F23" s="312"/>
      <c r="G23" s="312"/>
      <c r="H23" s="1213" t="s">
        <v>124</v>
      </c>
      <c r="I23" s="403"/>
      <c r="J23" s="312"/>
      <c r="K23" s="312"/>
      <c r="L23" s="312"/>
      <c r="M23" s="314"/>
      <c r="N23" s="312"/>
      <c r="O23" s="314"/>
      <c r="P23" s="315"/>
      <c r="Q23" s="312"/>
      <c r="R23" s="1015"/>
      <c r="S23" s="257"/>
    </row>
    <row r="24" spans="1:20" s="260" customFormat="1" ht="24" customHeight="1" x14ac:dyDescent="0.35">
      <c r="A24" s="272" t="s">
        <v>80</v>
      </c>
      <c r="B24" s="317" t="s">
        <v>131</v>
      </c>
      <c r="C24" s="309" t="s">
        <v>132</v>
      </c>
      <c r="D24" s="1210" t="s">
        <v>133</v>
      </c>
      <c r="E24" s="311"/>
      <c r="F24" s="312"/>
      <c r="G24" s="312"/>
      <c r="H24" s="1213" t="s">
        <v>134</v>
      </c>
      <c r="I24" s="403"/>
      <c r="J24" s="312"/>
      <c r="K24" s="312"/>
      <c r="L24" s="312"/>
      <c r="M24" s="314"/>
      <c r="N24" s="312"/>
      <c r="O24" s="314"/>
      <c r="P24" s="315"/>
      <c r="Q24" s="312"/>
      <c r="R24" s="1219" t="s">
        <v>135</v>
      </c>
      <c r="S24" s="257"/>
    </row>
    <row r="25" spans="1:20" s="260" customFormat="1" ht="20.5" customHeight="1" x14ac:dyDescent="0.35">
      <c r="A25" s="272" t="s">
        <v>80</v>
      </c>
      <c r="B25" s="319" t="s">
        <v>131</v>
      </c>
      <c r="C25" s="320" t="s">
        <v>136</v>
      </c>
      <c r="D25" s="320"/>
      <c r="E25" s="321"/>
      <c r="F25" s="322"/>
      <c r="G25" s="322"/>
      <c r="H25" s="323"/>
      <c r="I25" s="1034" t="s">
        <v>137</v>
      </c>
      <c r="J25" s="322"/>
      <c r="K25" s="322"/>
      <c r="L25" s="322"/>
      <c r="M25" s="324"/>
      <c r="N25" s="322"/>
      <c r="O25" s="324"/>
      <c r="P25" s="322"/>
      <c r="Q25" s="332"/>
      <c r="R25" s="1016"/>
      <c r="S25" s="257"/>
    </row>
    <row r="26" spans="1:20" s="260" customFormat="1" ht="20.5" customHeight="1" x14ac:dyDescent="0.35">
      <c r="A26" s="272" t="s">
        <v>80</v>
      </c>
      <c r="B26" s="333" t="s">
        <v>131</v>
      </c>
      <c r="C26" s="320" t="s">
        <v>138</v>
      </c>
      <c r="D26" s="334"/>
      <c r="E26" s="533"/>
      <c r="F26" s="334"/>
      <c r="G26" s="334"/>
      <c r="H26" s="323"/>
      <c r="I26" s="1034" t="s">
        <v>139</v>
      </c>
      <c r="J26" s="334"/>
      <c r="K26" s="334"/>
      <c r="L26" s="334"/>
      <c r="M26" s="334"/>
      <c r="N26" s="334"/>
      <c r="O26" s="334"/>
      <c r="P26" s="334"/>
      <c r="Q26" s="334"/>
      <c r="R26" s="377"/>
      <c r="S26" s="257"/>
    </row>
    <row r="27" spans="1:20" s="260" customFormat="1" ht="14.15" customHeight="1" x14ac:dyDescent="0.35">
      <c r="A27" s="272" t="s">
        <v>80</v>
      </c>
      <c r="B27" s="470"/>
      <c r="C27" s="320" t="s">
        <v>140</v>
      </c>
      <c r="D27" s="471"/>
      <c r="E27" s="534"/>
      <c r="F27" s="471"/>
      <c r="G27" s="471"/>
      <c r="H27" s="323"/>
      <c r="I27" s="323" t="s">
        <v>141</v>
      </c>
      <c r="J27" s="471"/>
      <c r="K27" s="471"/>
      <c r="L27" s="471"/>
      <c r="M27" s="471"/>
      <c r="N27" s="471"/>
      <c r="O27" s="471"/>
      <c r="P27" s="471"/>
      <c r="Q27" s="471"/>
      <c r="R27" s="377"/>
      <c r="S27" s="257"/>
    </row>
    <row r="28" spans="1:20" s="326" customFormat="1" ht="24" customHeight="1" x14ac:dyDescent="0.35">
      <c r="A28" s="318" t="s">
        <v>142</v>
      </c>
      <c r="B28" s="319"/>
      <c r="C28" s="331" t="s">
        <v>143</v>
      </c>
      <c r="D28" s="320" t="s">
        <v>82</v>
      </c>
      <c r="E28" s="321"/>
      <c r="F28" s="322"/>
      <c r="G28" s="322"/>
      <c r="H28" s="323"/>
      <c r="I28" s="1034" t="s">
        <v>144</v>
      </c>
      <c r="J28" s="322"/>
      <c r="K28" s="322"/>
      <c r="L28" s="322"/>
      <c r="M28" s="324"/>
      <c r="N28" s="322"/>
      <c r="O28" s="324"/>
      <c r="P28" s="322"/>
      <c r="Q28" s="322"/>
      <c r="R28" s="1014"/>
      <c r="S28" s="325"/>
    </row>
    <row r="29" spans="1:20" s="272" customFormat="1" ht="14.5" customHeight="1" x14ac:dyDescent="0.35">
      <c r="A29" s="272" t="s">
        <v>80</v>
      </c>
      <c r="B29" s="297"/>
      <c r="C29" s="294" t="s">
        <v>145</v>
      </c>
      <c r="D29" s="294" t="s">
        <v>146</v>
      </c>
      <c r="E29" s="486"/>
      <c r="F29" s="487"/>
      <c r="G29" s="487"/>
      <c r="H29" s="328"/>
      <c r="I29" s="328" t="s">
        <v>147</v>
      </c>
      <c r="J29" s="487"/>
      <c r="K29" s="487"/>
      <c r="L29" s="487"/>
      <c r="M29" s="488"/>
      <c r="N29" s="487"/>
      <c r="O29" s="488"/>
      <c r="P29" s="487"/>
      <c r="Q29" s="487"/>
      <c r="R29" s="1014"/>
      <c r="S29" s="277"/>
    </row>
    <row r="30" spans="1:20" s="329" customFormat="1" ht="26.15" customHeight="1" x14ac:dyDescent="0.35">
      <c r="A30" s="272" t="s">
        <v>80</v>
      </c>
      <c r="B30" s="297">
        <v>16</v>
      </c>
      <c r="C30" s="309" t="s">
        <v>148</v>
      </c>
      <c r="D30" s="330" t="s">
        <v>116</v>
      </c>
      <c r="E30" s="327"/>
      <c r="F30" s="291"/>
      <c r="G30" s="291"/>
      <c r="H30" s="313"/>
      <c r="I30" s="1211" t="s">
        <v>149</v>
      </c>
      <c r="J30" s="291"/>
      <c r="K30" s="291"/>
      <c r="L30" s="291"/>
      <c r="M30" s="296"/>
      <c r="N30" s="291"/>
      <c r="O30" s="296"/>
      <c r="P30" s="293"/>
      <c r="Q30" s="291"/>
      <c r="R30" s="1014"/>
      <c r="S30" s="257"/>
      <c r="T30" s="260"/>
    </row>
    <row r="31" spans="1:20" s="260" customFormat="1" ht="35.5" x14ac:dyDescent="0.35">
      <c r="A31" s="272" t="s">
        <v>80</v>
      </c>
      <c r="B31" s="335">
        <v>17</v>
      </c>
      <c r="C31" s="336" t="s">
        <v>150</v>
      </c>
      <c r="D31" s="337" t="s">
        <v>151</v>
      </c>
      <c r="E31" s="342"/>
      <c r="F31" s="338"/>
      <c r="G31" s="338"/>
      <c r="H31" s="339"/>
      <c r="I31" s="1207" t="s">
        <v>152</v>
      </c>
      <c r="J31" s="291"/>
      <c r="K31" s="291"/>
      <c r="L31" s="291"/>
      <c r="M31" s="296"/>
      <c r="N31" s="291"/>
      <c r="O31" s="296"/>
      <c r="P31" s="293"/>
      <c r="Q31" s="291"/>
      <c r="R31" s="468"/>
      <c r="S31" s="325"/>
    </row>
    <row r="32" spans="1:20" s="260" customFormat="1" ht="24" x14ac:dyDescent="0.35">
      <c r="A32" s="272" t="s">
        <v>80</v>
      </c>
      <c r="B32" s="341">
        <v>17</v>
      </c>
      <c r="C32" s="337" t="s">
        <v>153</v>
      </c>
      <c r="D32" s="337" t="s">
        <v>82</v>
      </c>
      <c r="E32" s="342"/>
      <c r="F32" s="338"/>
      <c r="G32" s="338"/>
      <c r="H32" s="339"/>
      <c r="I32" s="1226" t="s">
        <v>154</v>
      </c>
      <c r="J32" s="291"/>
      <c r="K32" s="291"/>
      <c r="L32" s="291"/>
      <c r="M32" s="296"/>
      <c r="N32" s="291"/>
      <c r="O32" s="296"/>
      <c r="P32" s="293"/>
      <c r="Q32" s="291"/>
      <c r="R32" s="468" t="s">
        <v>155</v>
      </c>
      <c r="S32" s="325"/>
    </row>
    <row r="33" spans="1:20" s="260" customFormat="1" x14ac:dyDescent="0.35">
      <c r="A33" s="272" t="s">
        <v>80</v>
      </c>
      <c r="B33" s="343">
        <v>17</v>
      </c>
      <c r="C33" s="344" t="s">
        <v>156</v>
      </c>
      <c r="D33" s="344" t="s">
        <v>82</v>
      </c>
      <c r="E33" s="345"/>
      <c r="F33" s="346"/>
      <c r="G33" s="346"/>
      <c r="H33" s="347"/>
      <c r="I33" s="1227" t="s">
        <v>154</v>
      </c>
      <c r="J33" s="291"/>
      <c r="K33" s="291"/>
      <c r="L33" s="291"/>
      <c r="M33" s="296"/>
      <c r="N33" s="291"/>
      <c r="O33" s="296"/>
      <c r="P33" s="293"/>
      <c r="Q33" s="291"/>
      <c r="R33" s="348" t="s">
        <v>157</v>
      </c>
      <c r="S33" s="325"/>
    </row>
    <row r="34" spans="1:20" s="260" customFormat="1" ht="24" x14ac:dyDescent="0.35">
      <c r="A34" s="272" t="s">
        <v>80</v>
      </c>
      <c r="B34" s="1372" t="s">
        <v>158</v>
      </c>
      <c r="C34" s="283" t="s">
        <v>159</v>
      </c>
      <c r="D34" s="350" t="s">
        <v>160</v>
      </c>
      <c r="E34" s="351"/>
      <c r="F34" s="352"/>
      <c r="G34" s="352"/>
      <c r="H34" s="353"/>
      <c r="I34" s="1228" t="s">
        <v>152</v>
      </c>
      <c r="J34" s="352"/>
      <c r="K34" s="352"/>
      <c r="L34" s="352"/>
      <c r="M34" s="354"/>
      <c r="N34" s="352"/>
      <c r="O34" s="354"/>
      <c r="P34" s="352"/>
      <c r="Q34" s="352"/>
      <c r="R34" s="468"/>
      <c r="S34" s="325"/>
    </row>
    <row r="35" spans="1:20" s="272" customFormat="1" ht="24" x14ac:dyDescent="0.35">
      <c r="A35" s="272" t="s">
        <v>80</v>
      </c>
      <c r="B35" s="1373" t="s">
        <v>158</v>
      </c>
      <c r="C35" s="411" t="s">
        <v>161</v>
      </c>
      <c r="D35" s="480" t="s">
        <v>162</v>
      </c>
      <c r="E35" s="351"/>
      <c r="F35" s="355"/>
      <c r="G35" s="355"/>
      <c r="H35" s="481"/>
      <c r="I35" s="1228" t="s">
        <v>152</v>
      </c>
      <c r="J35" s="355"/>
      <c r="K35" s="355"/>
      <c r="L35" s="355"/>
      <c r="M35" s="482"/>
      <c r="N35" s="355"/>
      <c r="O35" s="482"/>
      <c r="P35" s="355"/>
      <c r="Q35" s="352"/>
      <c r="R35" s="1014"/>
      <c r="S35" s="277"/>
    </row>
    <row r="36" spans="1:20" s="272" customFormat="1" ht="24" x14ac:dyDescent="0.35">
      <c r="A36" s="272" t="s">
        <v>80</v>
      </c>
      <c r="B36" s="1373" t="s">
        <v>158</v>
      </c>
      <c r="C36" s="411" t="s">
        <v>163</v>
      </c>
      <c r="D36" s="480" t="s">
        <v>164</v>
      </c>
      <c r="E36" s="351"/>
      <c r="F36" s="355"/>
      <c r="G36" s="355"/>
      <c r="H36" s="481"/>
      <c r="I36" s="1228" t="s">
        <v>152</v>
      </c>
      <c r="J36" s="355"/>
      <c r="K36" s="355"/>
      <c r="L36" s="355"/>
      <c r="M36" s="482"/>
      <c r="N36" s="355"/>
      <c r="O36" s="482"/>
      <c r="P36" s="355"/>
      <c r="Q36" s="352"/>
      <c r="R36" s="1014"/>
      <c r="S36" s="277"/>
    </row>
    <row r="37" spans="1:20" s="260" customFormat="1" x14ac:dyDescent="0.35">
      <c r="A37" s="272" t="s">
        <v>80</v>
      </c>
      <c r="B37" s="1374" t="s">
        <v>158</v>
      </c>
      <c r="C37" s="357" t="s">
        <v>165</v>
      </c>
      <c r="D37" s="357" t="s">
        <v>82</v>
      </c>
      <c r="E37" s="345"/>
      <c r="F37" s="358"/>
      <c r="G37" s="358"/>
      <c r="H37" s="359"/>
      <c r="I37" s="352"/>
      <c r="J37" s="1229" t="s">
        <v>152</v>
      </c>
      <c r="K37" s="352"/>
      <c r="L37" s="352"/>
      <c r="M37" s="360"/>
      <c r="N37" s="352"/>
      <c r="O37" s="360"/>
      <c r="P37" s="361"/>
      <c r="Q37" s="352"/>
      <c r="R37" s="348"/>
      <c r="S37" s="257"/>
    </row>
    <row r="38" spans="1:20" s="260" customFormat="1" x14ac:dyDescent="0.35">
      <c r="A38" s="272" t="s">
        <v>80</v>
      </c>
      <c r="B38" s="381" t="s">
        <v>158</v>
      </c>
      <c r="C38" s="283" t="s">
        <v>166</v>
      </c>
      <c r="D38" s="283" t="s">
        <v>116</v>
      </c>
      <c r="E38" s="351"/>
      <c r="F38" s="352"/>
      <c r="G38" s="352"/>
      <c r="I38" s="286"/>
      <c r="J38" s="1228" t="s">
        <v>152</v>
      </c>
      <c r="K38" s="352"/>
      <c r="L38" s="352"/>
      <c r="M38" s="360"/>
      <c r="N38" s="352"/>
      <c r="O38" s="360"/>
      <c r="P38" s="361"/>
      <c r="Q38" s="352"/>
      <c r="R38" s="348"/>
      <c r="S38" s="257"/>
    </row>
    <row r="39" spans="1:20" s="1021" customFormat="1" x14ac:dyDescent="0.35">
      <c r="A39" s="1021" t="s">
        <v>80</v>
      </c>
      <c r="B39" s="491">
        <v>19</v>
      </c>
      <c r="C39" s="1022" t="s">
        <v>167</v>
      </c>
      <c r="D39" s="1022" t="s">
        <v>168</v>
      </c>
      <c r="E39" s="1023"/>
      <c r="F39" s="1024"/>
      <c r="G39" s="1025"/>
      <c r="I39" s="1026"/>
      <c r="J39" s="1230" t="s">
        <v>169</v>
      </c>
      <c r="K39" s="1024"/>
      <c r="L39" s="1024"/>
      <c r="M39" s="1019"/>
      <c r="N39" s="1024"/>
      <c r="O39" s="1019"/>
      <c r="P39" s="1025"/>
      <c r="Q39" s="1027"/>
      <c r="R39" s="1020" t="s">
        <v>170</v>
      </c>
      <c r="S39" s="257"/>
    </row>
    <row r="40" spans="1:20" s="362" customFormat="1" x14ac:dyDescent="0.35">
      <c r="A40" s="362" t="s">
        <v>171</v>
      </c>
      <c r="B40" s="363"/>
      <c r="C40" s="364" t="s">
        <v>172</v>
      </c>
      <c r="D40" s="364" t="s">
        <v>173</v>
      </c>
      <c r="E40" s="365"/>
      <c r="F40" s="366"/>
      <c r="G40" s="367"/>
      <c r="H40" s="368"/>
      <c r="I40" s="1220" t="s">
        <v>174</v>
      </c>
      <c r="J40" s="369"/>
      <c r="K40" s="366"/>
      <c r="L40" s="366"/>
      <c r="M40" s="366"/>
      <c r="N40" s="366"/>
      <c r="O40" s="691" t="s">
        <v>175</v>
      </c>
      <c r="P40" s="370"/>
      <c r="Q40" s="371"/>
      <c r="R40" s="348" t="s">
        <v>176</v>
      </c>
      <c r="S40" s="372"/>
    </row>
    <row r="41" spans="1:20" s="260" customFormat="1" x14ac:dyDescent="0.35">
      <c r="A41" s="272" t="s">
        <v>80</v>
      </c>
      <c r="B41" s="373"/>
      <c r="C41" s="374" t="s">
        <v>177</v>
      </c>
      <c r="D41" s="374"/>
      <c r="E41" s="375"/>
      <c r="F41" s="376"/>
      <c r="G41" s="376"/>
      <c r="H41" s="376"/>
      <c r="I41" s="377"/>
      <c r="J41" s="930"/>
      <c r="K41" s="1037" t="s">
        <v>178</v>
      </c>
      <c r="L41" s="378"/>
      <c r="M41" s="378"/>
      <c r="N41" s="378"/>
      <c r="O41" s="378"/>
      <c r="P41" s="379"/>
      <c r="Q41" s="380"/>
      <c r="R41" s="348"/>
      <c r="S41" s="257"/>
    </row>
    <row r="42" spans="1:20" s="260" customFormat="1" x14ac:dyDescent="0.35">
      <c r="A42" s="272" t="s">
        <v>80</v>
      </c>
      <c r="B42" s="381" t="s">
        <v>179</v>
      </c>
      <c r="C42" s="382" t="s">
        <v>180</v>
      </c>
      <c r="D42" s="382" t="s">
        <v>181</v>
      </c>
      <c r="E42" s="383"/>
      <c r="F42" s="380"/>
      <c r="G42" s="380"/>
      <c r="H42" s="384"/>
      <c r="I42" s="380"/>
      <c r="J42" s="1206" t="s">
        <v>182</v>
      </c>
      <c r="K42" s="380"/>
      <c r="L42" s="380"/>
      <c r="M42" s="380"/>
      <c r="N42" s="380"/>
      <c r="O42" s="380"/>
      <c r="P42" s="380"/>
      <c r="Q42" s="380"/>
      <c r="R42" s="348"/>
      <c r="S42" s="257"/>
    </row>
    <row r="43" spans="1:20" s="260" customFormat="1" x14ac:dyDescent="0.35">
      <c r="A43" s="272" t="s">
        <v>80</v>
      </c>
      <c r="B43" s="381" t="s">
        <v>183</v>
      </c>
      <c r="C43" s="382" t="s">
        <v>184</v>
      </c>
      <c r="D43" s="382" t="s">
        <v>185</v>
      </c>
      <c r="E43" s="383"/>
      <c r="F43" s="380"/>
      <c r="G43" s="380"/>
      <c r="H43" s="384"/>
      <c r="I43" s="380"/>
      <c r="J43" s="1206" t="s">
        <v>186</v>
      </c>
      <c r="K43" s="380"/>
      <c r="L43" s="380"/>
      <c r="M43" s="380"/>
      <c r="N43" s="380"/>
      <c r="O43" s="380"/>
      <c r="P43" s="380"/>
      <c r="Q43" s="380"/>
      <c r="R43" s="348"/>
      <c r="S43" s="257"/>
    </row>
    <row r="44" spans="1:20" s="260" customFormat="1" x14ac:dyDescent="0.35">
      <c r="A44" s="272" t="s">
        <v>80</v>
      </c>
      <c r="B44" s="381"/>
      <c r="C44" s="382" t="s">
        <v>187</v>
      </c>
      <c r="D44" s="382" t="s">
        <v>188</v>
      </c>
      <c r="E44" s="383"/>
      <c r="F44" s="380"/>
      <c r="G44" s="380"/>
      <c r="H44" s="384"/>
      <c r="I44" s="380"/>
      <c r="J44" s="1233" t="s">
        <v>189</v>
      </c>
      <c r="K44" s="380"/>
      <c r="L44" s="380"/>
      <c r="M44" s="380"/>
      <c r="N44" s="380"/>
      <c r="O44" s="380"/>
      <c r="P44" s="380"/>
      <c r="Q44" s="380"/>
      <c r="R44" s="348"/>
      <c r="S44" s="257"/>
    </row>
    <row r="45" spans="1:20" s="260" customFormat="1" ht="24" x14ac:dyDescent="0.35">
      <c r="A45" s="272" t="s">
        <v>80</v>
      </c>
      <c r="B45" s="282">
        <v>21</v>
      </c>
      <c r="C45" s="283" t="s">
        <v>190</v>
      </c>
      <c r="D45" s="350" t="s">
        <v>191</v>
      </c>
      <c r="E45" s="535"/>
      <c r="F45" s="385"/>
      <c r="G45" s="385"/>
      <c r="H45" s="386"/>
      <c r="I45" s="385"/>
      <c r="J45" s="1212" t="s">
        <v>192</v>
      </c>
      <c r="K45" s="385"/>
      <c r="L45" s="385"/>
      <c r="M45" s="385"/>
      <c r="N45" s="385"/>
      <c r="O45" s="385"/>
      <c r="P45" s="385"/>
      <c r="Q45" s="385"/>
      <c r="R45" s="348"/>
      <c r="S45" s="257"/>
    </row>
    <row r="46" spans="1:20" s="260" customFormat="1" ht="26.15" customHeight="1" x14ac:dyDescent="0.35">
      <c r="A46" s="272" t="s">
        <v>80</v>
      </c>
      <c r="B46" s="282"/>
      <c r="C46" s="283" t="s">
        <v>193</v>
      </c>
      <c r="D46" s="387" t="s">
        <v>194</v>
      </c>
      <c r="E46" s="535"/>
      <c r="F46" s="385"/>
      <c r="G46" s="385"/>
      <c r="H46" s="386"/>
      <c r="I46" s="385"/>
      <c r="J46" s="1212" t="s">
        <v>195</v>
      </c>
      <c r="K46" s="388"/>
      <c r="L46" s="389"/>
      <c r="M46" s="389"/>
      <c r="N46" s="389"/>
      <c r="O46" s="389"/>
      <c r="P46" s="389"/>
      <c r="Q46" s="389"/>
      <c r="R46" s="348"/>
      <c r="S46" s="257"/>
    </row>
    <row r="47" spans="1:20" s="329" customFormat="1" x14ac:dyDescent="0.35">
      <c r="A47" s="318" t="s">
        <v>142</v>
      </c>
      <c r="B47" s="390"/>
      <c r="C47" s="357" t="s">
        <v>196</v>
      </c>
      <c r="D47" s="357" t="s">
        <v>82</v>
      </c>
      <c r="E47" s="345">
        <v>0.6875</v>
      </c>
      <c r="F47" s="391"/>
      <c r="G47" s="391"/>
      <c r="H47" s="392"/>
      <c r="I47" s="391"/>
      <c r="J47" s="1037" t="s">
        <v>197</v>
      </c>
      <c r="K47" s="391"/>
      <c r="L47" s="391"/>
      <c r="M47" s="391"/>
      <c r="N47" s="391"/>
      <c r="O47" s="391"/>
      <c r="P47" s="391"/>
      <c r="Q47" s="391"/>
      <c r="R47" s="348"/>
      <c r="S47" s="257"/>
      <c r="T47" s="260"/>
    </row>
    <row r="48" spans="1:20" s="329" customFormat="1" x14ac:dyDescent="0.35">
      <c r="A48" s="318" t="s">
        <v>142</v>
      </c>
      <c r="B48" s="489"/>
      <c r="C48" s="485" t="s">
        <v>198</v>
      </c>
      <c r="D48" s="336"/>
      <c r="E48" s="342"/>
      <c r="F48" s="391"/>
      <c r="G48" s="391"/>
      <c r="H48" s="392"/>
      <c r="I48" s="391"/>
      <c r="J48" s="359"/>
      <c r="K48" s="490"/>
      <c r="L48" s="490"/>
      <c r="M48" s="490"/>
      <c r="N48" s="490"/>
      <c r="O48" s="490"/>
      <c r="P48" s="490"/>
      <c r="Q48" s="490"/>
      <c r="R48" s="348"/>
      <c r="S48" s="257"/>
      <c r="T48" s="260"/>
    </row>
    <row r="49" spans="1:19" s="260" customFormat="1" x14ac:dyDescent="0.35">
      <c r="A49" s="272" t="s">
        <v>80</v>
      </c>
      <c r="B49" s="343"/>
      <c r="C49" s="344" t="s">
        <v>199</v>
      </c>
      <c r="D49" s="344" t="s">
        <v>82</v>
      </c>
      <c r="E49" s="345"/>
      <c r="F49" s="358"/>
      <c r="G49" s="358"/>
      <c r="H49" s="359"/>
      <c r="I49" s="386"/>
      <c r="J49" s="1037" t="s">
        <v>200</v>
      </c>
      <c r="K49" s="291"/>
      <c r="L49" s="291"/>
      <c r="M49" s="296"/>
      <c r="N49" s="291"/>
      <c r="O49" s="296"/>
      <c r="P49" s="293"/>
      <c r="Q49" s="291"/>
      <c r="R49" s="348" t="s">
        <v>201</v>
      </c>
      <c r="S49" s="257"/>
    </row>
    <row r="50" spans="1:19" s="260" customFormat="1" ht="32.5" customHeight="1" x14ac:dyDescent="0.35">
      <c r="A50" s="272" t="s">
        <v>80</v>
      </c>
      <c r="B50" s="393"/>
      <c r="C50" s="394" t="s">
        <v>202</v>
      </c>
      <c r="D50" s="387" t="s">
        <v>194</v>
      </c>
      <c r="E50" s="383"/>
      <c r="F50" s="316"/>
      <c r="G50" s="316"/>
      <c r="H50" s="395"/>
      <c r="I50" s="396"/>
      <c r="J50" s="1231" t="s">
        <v>203</v>
      </c>
      <c r="K50" s="397"/>
      <c r="L50" s="312"/>
      <c r="M50" s="398"/>
      <c r="N50" s="312"/>
      <c r="O50" s="398"/>
      <c r="P50" s="315"/>
      <c r="Q50" s="312"/>
      <c r="R50" s="1014"/>
      <c r="S50" s="257"/>
    </row>
    <row r="51" spans="1:19" s="260" customFormat="1" ht="27.65" customHeight="1" x14ac:dyDescent="0.35">
      <c r="A51" s="272" t="s">
        <v>80</v>
      </c>
      <c r="B51" s="393"/>
      <c r="C51" s="399" t="s">
        <v>204</v>
      </c>
      <c r="D51" s="399" t="s">
        <v>205</v>
      </c>
      <c r="E51" s="383"/>
      <c r="F51" s="380"/>
      <c r="G51" s="380"/>
      <c r="H51" s="395"/>
      <c r="I51" s="396"/>
      <c r="J51" s="1231" t="s">
        <v>206</v>
      </c>
      <c r="K51" s="397"/>
      <c r="L51" s="378"/>
      <c r="M51" s="378"/>
      <c r="N51" s="378"/>
      <c r="O51" s="378"/>
      <c r="P51" s="379"/>
      <c r="Q51" s="380"/>
      <c r="R51" s="1014"/>
      <c r="S51" s="257"/>
    </row>
    <row r="52" spans="1:19" s="260" customFormat="1" ht="30" customHeight="1" x14ac:dyDescent="0.35">
      <c r="A52" s="272" t="s">
        <v>80</v>
      </c>
      <c r="B52" s="393">
        <v>20</v>
      </c>
      <c r="C52" s="400" t="s">
        <v>207</v>
      </c>
      <c r="D52" s="387" t="s">
        <v>194</v>
      </c>
      <c r="E52" s="401"/>
      <c r="F52" s="402"/>
      <c r="G52" s="380"/>
      <c r="H52" s="386"/>
      <c r="I52" s="380"/>
      <c r="J52" s="1213" t="s">
        <v>206</v>
      </c>
      <c r="K52" s="402"/>
      <c r="L52" s="402"/>
      <c r="M52" s="402"/>
      <c r="N52" s="402"/>
      <c r="O52" s="402"/>
      <c r="P52" s="404"/>
      <c r="Q52" s="405"/>
      <c r="R52" s="1014"/>
      <c r="S52" s="257"/>
    </row>
    <row r="53" spans="1:19" s="260" customFormat="1" x14ac:dyDescent="0.35">
      <c r="A53" s="272" t="s">
        <v>80</v>
      </c>
      <c r="B53" s="406">
        <v>20</v>
      </c>
      <c r="C53" s="407" t="s">
        <v>208</v>
      </c>
      <c r="D53" s="407" t="s">
        <v>82</v>
      </c>
      <c r="E53" s="536"/>
      <c r="F53" s="408"/>
      <c r="G53" s="385"/>
      <c r="H53" s="386"/>
      <c r="I53" s="385"/>
      <c r="J53" s="1232" t="s">
        <v>209</v>
      </c>
      <c r="K53" s="408"/>
      <c r="L53" s="408"/>
      <c r="M53" s="408"/>
      <c r="N53" s="408"/>
      <c r="O53" s="408"/>
      <c r="P53" s="408"/>
      <c r="Q53" s="409"/>
      <c r="R53" s="1014"/>
      <c r="S53" s="257"/>
    </row>
    <row r="54" spans="1:19" s="260" customFormat="1" x14ac:dyDescent="0.35">
      <c r="A54" s="318" t="s">
        <v>142</v>
      </c>
      <c r="B54" s="491"/>
      <c r="C54" s="926" t="s">
        <v>210</v>
      </c>
      <c r="D54" s="492"/>
      <c r="E54" s="537"/>
      <c r="F54" s="493"/>
      <c r="G54" s="494"/>
      <c r="H54" s="495"/>
      <c r="I54" s="494"/>
      <c r="J54" s="496"/>
      <c r="K54" s="493"/>
      <c r="L54" s="493"/>
      <c r="M54" s="493"/>
      <c r="N54" s="493"/>
      <c r="O54" s="493"/>
      <c r="P54" s="493"/>
      <c r="Q54" s="497"/>
      <c r="R54" s="1014"/>
      <c r="S54" s="257"/>
    </row>
    <row r="55" spans="1:19" s="272" customFormat="1" ht="24" x14ac:dyDescent="0.35">
      <c r="A55" s="272" t="s">
        <v>80</v>
      </c>
      <c r="B55" s="406">
        <v>21</v>
      </c>
      <c r="C55" s="407" t="s">
        <v>211</v>
      </c>
      <c r="D55" s="927" t="s">
        <v>162</v>
      </c>
      <c r="E55" s="401"/>
      <c r="F55" s="402"/>
      <c r="G55" s="380"/>
      <c r="H55" s="928"/>
      <c r="I55" s="380"/>
      <c r="J55" s="1208" t="s">
        <v>212</v>
      </c>
      <c r="K55" s="402"/>
      <c r="L55" s="402"/>
      <c r="M55" s="402"/>
      <c r="N55" s="402"/>
      <c r="O55" s="402"/>
      <c r="P55" s="402"/>
      <c r="Q55" s="405"/>
      <c r="R55" s="1014"/>
      <c r="S55" s="277"/>
    </row>
    <row r="56" spans="1:19" s="260" customFormat="1" x14ac:dyDescent="0.35">
      <c r="A56" s="272" t="s">
        <v>80</v>
      </c>
      <c r="B56" s="410">
        <v>21</v>
      </c>
      <c r="C56" s="411" t="s">
        <v>213</v>
      </c>
      <c r="D56" s="411" t="s">
        <v>214</v>
      </c>
      <c r="E56" s="383"/>
      <c r="F56" s="378"/>
      <c r="G56" s="380"/>
      <c r="H56" s="386"/>
      <c r="I56" s="380"/>
      <c r="J56" s="1209" t="s">
        <v>215</v>
      </c>
      <c r="K56" s="378"/>
      <c r="L56" s="378"/>
      <c r="M56" s="378"/>
      <c r="N56" s="378"/>
      <c r="O56" s="378"/>
      <c r="P56" s="379"/>
      <c r="Q56" s="380"/>
      <c r="R56" s="348"/>
      <c r="S56" s="257"/>
    </row>
    <row r="57" spans="1:19" s="260" customFormat="1" ht="35.5" x14ac:dyDescent="0.35">
      <c r="A57" s="272" t="s">
        <v>80</v>
      </c>
      <c r="B57" s="410">
        <v>21</v>
      </c>
      <c r="C57" s="411" t="s">
        <v>216</v>
      </c>
      <c r="D57" s="387" t="s">
        <v>217</v>
      </c>
      <c r="E57" s="383"/>
      <c r="F57" s="378"/>
      <c r="G57" s="380"/>
      <c r="H57" s="386"/>
      <c r="I57" s="380"/>
      <c r="J57" s="1251" t="s">
        <v>218</v>
      </c>
      <c r="K57" s="378"/>
      <c r="L57" s="378"/>
      <c r="M57" s="378"/>
      <c r="N57" s="378"/>
      <c r="O57" s="378"/>
      <c r="P57" s="379"/>
      <c r="Q57" s="380"/>
      <c r="R57" s="348"/>
      <c r="S57" s="257"/>
    </row>
    <row r="58" spans="1:19" s="260" customFormat="1" ht="24" x14ac:dyDescent="0.35">
      <c r="A58" s="272" t="s">
        <v>80</v>
      </c>
      <c r="B58" s="410" t="s">
        <v>219</v>
      </c>
      <c r="C58" s="412" t="s">
        <v>220</v>
      </c>
      <c r="D58" s="399" t="s">
        <v>221</v>
      </c>
      <c r="E58" s="383"/>
      <c r="F58" s="378"/>
      <c r="G58" s="380"/>
      <c r="H58" s="386"/>
      <c r="I58" s="380"/>
      <c r="J58" s="1038"/>
      <c r="K58" s="1039" t="s">
        <v>222</v>
      </c>
      <c r="L58" s="378"/>
      <c r="M58" s="378"/>
      <c r="N58" s="378"/>
      <c r="O58" s="378"/>
      <c r="P58" s="379"/>
      <c r="Q58" s="380"/>
      <c r="R58" s="1014" t="s">
        <v>223</v>
      </c>
      <c r="S58" s="257"/>
    </row>
    <row r="59" spans="1:19" s="260" customFormat="1" ht="26.25" customHeight="1" x14ac:dyDescent="0.35">
      <c r="A59" s="377" t="s">
        <v>80</v>
      </c>
      <c r="B59" s="413">
        <v>22</v>
      </c>
      <c r="C59" s="472" t="s">
        <v>224</v>
      </c>
      <c r="D59" s="472" t="s">
        <v>225</v>
      </c>
      <c r="E59" s="375"/>
      <c r="F59" s="376"/>
      <c r="G59" s="376"/>
      <c r="H59" s="473"/>
      <c r="I59" s="376"/>
      <c r="J59" s="414"/>
      <c r="K59" s="1039" t="str">
        <f>+K58</f>
        <v>2+4/6</v>
      </c>
      <c r="L59" s="376"/>
      <c r="M59" s="376"/>
      <c r="N59" s="376"/>
      <c r="O59" s="376"/>
      <c r="P59" s="376"/>
      <c r="Q59" s="376"/>
      <c r="R59" s="474" t="s">
        <v>226</v>
      </c>
      <c r="S59" s="257"/>
    </row>
    <row r="60" spans="1:19" s="260" customFormat="1" ht="35.5" customHeight="1" x14ac:dyDescent="0.35">
      <c r="A60" s="377" t="s">
        <v>80</v>
      </c>
      <c r="B60" s="413">
        <v>22</v>
      </c>
      <c r="C60" s="472" t="s">
        <v>227</v>
      </c>
      <c r="D60" s="475" t="s">
        <v>228</v>
      </c>
      <c r="E60" s="375"/>
      <c r="F60" s="376"/>
      <c r="G60" s="376"/>
      <c r="H60" s="473"/>
      <c r="I60" s="376"/>
      <c r="J60" s="414"/>
      <c r="K60" s="1039" t="str">
        <f>+K59</f>
        <v>2+4/6</v>
      </c>
      <c r="L60" s="376"/>
      <c r="M60" s="376"/>
      <c r="N60" s="376"/>
      <c r="O60" s="376"/>
      <c r="P60" s="376"/>
      <c r="Q60" s="376"/>
      <c r="R60" s="474" t="s">
        <v>226</v>
      </c>
      <c r="S60" s="257"/>
    </row>
    <row r="61" spans="1:19" s="260" customFormat="1" ht="26.25" customHeight="1" x14ac:dyDescent="0.35">
      <c r="A61" s="272" t="s">
        <v>80</v>
      </c>
      <c r="B61" s="413">
        <v>22</v>
      </c>
      <c r="C61" s="337" t="s">
        <v>229</v>
      </c>
      <c r="D61" s="337" t="s">
        <v>82</v>
      </c>
      <c r="E61" s="342"/>
      <c r="F61" s="358"/>
      <c r="G61" s="358"/>
      <c r="H61" s="359"/>
      <c r="I61" s="386"/>
      <c r="J61" s="414"/>
      <c r="K61" s="1041" t="s">
        <v>230</v>
      </c>
      <c r="L61" s="291"/>
      <c r="M61" s="296"/>
      <c r="N61" s="291"/>
      <c r="O61" s="296"/>
      <c r="P61" s="293"/>
      <c r="Q61" s="291"/>
      <c r="R61" s="474" t="s">
        <v>226</v>
      </c>
      <c r="S61" s="257"/>
    </row>
    <row r="62" spans="1:19" s="260" customFormat="1" ht="14.5" customHeight="1" x14ac:dyDescent="0.35">
      <c r="A62" s="272" t="s">
        <v>80</v>
      </c>
      <c r="B62" s="413">
        <v>22</v>
      </c>
      <c r="C62" s="344" t="s">
        <v>199</v>
      </c>
      <c r="D62" s="344" t="s">
        <v>82</v>
      </c>
      <c r="E62" s="345"/>
      <c r="F62" s="358"/>
      <c r="G62" s="358"/>
      <c r="H62" s="359"/>
      <c r="I62" s="386"/>
      <c r="J62" s="414"/>
      <c r="K62" s="1041" t="s">
        <v>230</v>
      </c>
      <c r="L62" s="291"/>
      <c r="M62" s="296"/>
      <c r="N62" s="291"/>
      <c r="O62" s="296"/>
      <c r="P62" s="293"/>
      <c r="Q62" s="291"/>
      <c r="R62" s="348" t="s">
        <v>231</v>
      </c>
      <c r="S62" s="257"/>
    </row>
    <row r="63" spans="1:19" s="260" customFormat="1" ht="14.5" customHeight="1" x14ac:dyDescent="0.35">
      <c r="A63" s="272" t="s">
        <v>80</v>
      </c>
      <c r="B63" s="413"/>
      <c r="C63" s="344" t="s">
        <v>232</v>
      </c>
      <c r="D63" s="344"/>
      <c r="E63" s="345"/>
      <c r="F63" s="358"/>
      <c r="G63" s="358"/>
      <c r="H63" s="359"/>
      <c r="I63" s="386"/>
      <c r="J63" s="414"/>
      <c r="K63" s="1222" t="s">
        <v>178</v>
      </c>
      <c r="L63" s="291"/>
      <c r="M63" s="296"/>
      <c r="N63" s="291"/>
      <c r="O63" s="296"/>
      <c r="P63" s="293"/>
      <c r="Q63" s="291"/>
      <c r="R63" s="348"/>
      <c r="S63" s="257"/>
    </row>
    <row r="64" spans="1:19" s="260" customFormat="1" x14ac:dyDescent="0.35">
      <c r="A64" s="272" t="s">
        <v>80</v>
      </c>
      <c r="B64" s="282"/>
      <c r="C64" s="382" t="s">
        <v>233</v>
      </c>
      <c r="D64" s="382" t="s">
        <v>82</v>
      </c>
      <c r="E64" s="383"/>
      <c r="F64" s="415"/>
      <c r="G64" s="415"/>
      <c r="H64" s="386"/>
      <c r="I64" s="285"/>
      <c r="J64" s="285"/>
      <c r="K64" s="1042"/>
      <c r="L64" s="1043" t="s">
        <v>234</v>
      </c>
      <c r="M64" s="1221" t="s">
        <v>235</v>
      </c>
      <c r="N64" s="285"/>
      <c r="O64" s="285"/>
      <c r="P64" s="285"/>
      <c r="Q64" s="285"/>
      <c r="R64" s="474" t="s">
        <v>236</v>
      </c>
      <c r="S64" s="257"/>
    </row>
    <row r="65" spans="1:19" s="417" customFormat="1" x14ac:dyDescent="0.35">
      <c r="A65" s="272" t="s">
        <v>80</v>
      </c>
      <c r="B65" s="416"/>
      <c r="C65" s="498" t="s">
        <v>237</v>
      </c>
      <c r="D65" s="498" t="s">
        <v>238</v>
      </c>
      <c r="E65" s="499"/>
      <c r="F65" s="500"/>
      <c r="G65" s="500"/>
      <c r="H65" s="501"/>
      <c r="I65" s="500"/>
      <c r="J65" s="500"/>
      <c r="K65" s="1018" t="s">
        <v>239</v>
      </c>
      <c r="L65" s="500"/>
      <c r="M65" s="500"/>
      <c r="N65" s="500"/>
      <c r="O65" s="500"/>
      <c r="P65" s="500"/>
      <c r="Q65" s="500"/>
      <c r="R65" s="474" t="s">
        <v>240</v>
      </c>
      <c r="S65" s="257"/>
    </row>
    <row r="66" spans="1:19" s="260" customFormat="1" x14ac:dyDescent="0.35">
      <c r="A66" s="272" t="s">
        <v>80</v>
      </c>
      <c r="B66" s="282"/>
      <c r="C66" s="283" t="s">
        <v>241</v>
      </c>
      <c r="D66" s="283" t="s">
        <v>238</v>
      </c>
      <c r="E66" s="284"/>
      <c r="F66" s="285"/>
      <c r="G66" s="285"/>
      <c r="H66" s="386"/>
      <c r="I66" s="285"/>
      <c r="J66" s="285"/>
      <c r="K66" s="285"/>
      <c r="L66" s="285"/>
      <c r="M66" s="285"/>
      <c r="N66" s="1040" t="s">
        <v>242</v>
      </c>
      <c r="O66" s="285"/>
      <c r="P66" s="285"/>
      <c r="Q66" s="285"/>
      <c r="R66" s="474"/>
      <c r="S66" s="257"/>
    </row>
    <row r="67" spans="1:19" s="260" customFormat="1" x14ac:dyDescent="0.35">
      <c r="B67" s="261"/>
      <c r="C67" s="2"/>
      <c r="D67" s="2"/>
      <c r="E67" s="418"/>
      <c r="F67" s="2"/>
      <c r="G67" s="2"/>
      <c r="H67" s="2"/>
      <c r="I67" s="2"/>
      <c r="J67" s="2"/>
      <c r="K67" s="2"/>
      <c r="L67" s="2"/>
      <c r="M67" s="2"/>
      <c r="N67" s="2"/>
      <c r="O67" s="2"/>
      <c r="P67" s="2"/>
      <c r="Q67" s="2"/>
      <c r="R67" s="474"/>
      <c r="S67" s="257"/>
    </row>
  </sheetData>
  <autoFilter ref="A8:R66" xr:uid="{00000000-0009-0000-0000-000003000000}"/>
  <customSheetViews>
    <customSheetView guid="{F60D63BF-56D6-448B-B845-D451B474FE4C}" scale="80" showGridLines="0" showAutoFilter="1" topLeftCell="A10">
      <selection activeCell="I26" sqref="I26"/>
      <pageMargins left="0" right="0" top="0" bottom="0" header="0" footer="0"/>
      <pageSetup paperSize="9" scale="75" orientation="landscape" r:id="rId1"/>
      <autoFilter ref="A7:R62" xr:uid="{E01D773E-0833-4122-B0B7-40BDC7DAFF0E}"/>
    </customSheetView>
    <customSheetView guid="{47BDBE09-379A-4BDC-A9A0-EAE3F6D9E08F}" scale="80" showPageBreaks="1" showGridLines="0" showAutoFilter="1" topLeftCell="A10">
      <selection activeCell="I26" sqref="I26"/>
      <pageMargins left="0" right="0" top="0" bottom="0" header="0" footer="0"/>
      <pageSetup paperSize="9" scale="75" orientation="landscape" r:id="rId2"/>
      <autoFilter ref="A7:R62" xr:uid="{19FEA3C1-7CBA-46B7-AEF1-E1A2989D319C}"/>
    </customSheetView>
    <customSheetView guid="{DDBC5355-67D5-4453-9390-133C975A34B2}" scale="80" showPageBreaks="1" showGridLines="0" showAutoFilter="1" topLeftCell="A37">
      <selection activeCell="F26" sqref="F26"/>
      <pageMargins left="0" right="0" top="0" bottom="0" header="0" footer="0"/>
      <pageSetup paperSize="9" scale="75" orientation="landscape" r:id="rId3"/>
      <autoFilter ref="A7:R62" xr:uid="{F63463BB-D05C-46EA-9FB8-319856E08C4F}"/>
    </customSheetView>
  </customSheetViews>
  <mergeCells count="1">
    <mergeCell ref="F7:Q7"/>
  </mergeCells>
  <pageMargins left="0.70866141732283472" right="0.70866141732283472" top="0.74803149606299213" bottom="0.74803149606299213" header="0.31496062992125984" footer="0.31496062992125984"/>
  <pageSetup paperSize="9" scale="75"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2"/>
  <sheetViews>
    <sheetView showGridLines="0" zoomScale="90" zoomScaleNormal="90" workbookViewId="0">
      <pane ySplit="6" topLeftCell="A32" activePane="bottomLeft" state="frozen"/>
      <selection pane="bottomLeft" activeCell="A7" sqref="A7:XFD7"/>
    </sheetView>
  </sheetViews>
  <sheetFormatPr defaultColWidth="8.81640625" defaultRowHeight="14.5" x14ac:dyDescent="0.35"/>
  <cols>
    <col min="1" max="1" width="1.54296875" style="251" customWidth="1"/>
    <col min="2" max="2" width="6" style="252" customWidth="1"/>
    <col min="3" max="3" width="66.453125" style="253" customWidth="1"/>
    <col min="4" max="4" width="11.453125" style="253" customWidth="1"/>
    <col min="5" max="5" width="5.54296875" style="259" customWidth="1"/>
    <col min="6" max="6" width="5.54296875" style="255" customWidth="1"/>
    <col min="7" max="7" width="8.453125" style="255" customWidth="1"/>
    <col min="8" max="8" width="6" style="255" customWidth="1"/>
    <col min="9" max="9" width="7.453125" style="255" customWidth="1"/>
    <col min="10" max="10" width="11.453125" style="255" customWidth="1"/>
    <col min="11" max="11" width="9.453125" style="255" customWidth="1"/>
    <col min="12" max="17" width="5.54296875" style="255" customWidth="1"/>
    <col min="18" max="18" width="8.81640625" style="340"/>
    <col min="19" max="16384" width="8.81640625" style="251"/>
  </cols>
  <sheetData>
    <row r="1" spans="2:23" ht="15.5" x14ac:dyDescent="0.35">
      <c r="C1" s="258" t="s">
        <v>243</v>
      </c>
      <c r="S1" s="251" t="s">
        <v>244</v>
      </c>
    </row>
    <row r="2" spans="2:23" s="260" customFormat="1" ht="19.399999999999999" customHeight="1" x14ac:dyDescent="0.6">
      <c r="B2" s="261"/>
      <c r="C2" s="262" t="s">
        <v>245</v>
      </c>
      <c r="D2" s="424"/>
      <c r="E2" s="256"/>
      <c r="F2" s="256"/>
      <c r="G2" s="1028"/>
      <c r="H2" s="256"/>
      <c r="I2" s="255"/>
      <c r="J2" s="255"/>
      <c r="K2" s="255"/>
      <c r="L2" s="255"/>
      <c r="M2" s="255"/>
      <c r="N2" s="255"/>
      <c r="O2" s="255"/>
      <c r="P2" s="255"/>
      <c r="Q2" s="255"/>
      <c r="R2" s="340"/>
    </row>
    <row r="3" spans="2:23" s="260" customFormat="1" ht="14.5" customHeight="1" x14ac:dyDescent="0.35">
      <c r="B3" s="261"/>
      <c r="C3" s="425" t="s">
        <v>246</v>
      </c>
      <c r="D3" s="256"/>
      <c r="E3" s="256"/>
      <c r="F3" s="256"/>
      <c r="G3" s="256"/>
      <c r="H3" s="256"/>
      <c r="I3" s="255"/>
      <c r="J3" s="255"/>
      <c r="K3" s="255"/>
      <c r="L3" s="255"/>
      <c r="M3" s="255"/>
      <c r="N3" s="255"/>
      <c r="O3" s="255"/>
      <c r="P3" s="255"/>
      <c r="Q3" s="255"/>
      <c r="R3" s="340"/>
    </row>
    <row r="4" spans="2:23" s="260" customFormat="1" ht="14.5" customHeight="1" thickBot="1" x14ac:dyDescent="0.4">
      <c r="B4" s="261"/>
      <c r="C4" s="425">
        <f>+'Bil 1,1 budgetgrupp '!C5</f>
        <v>45715</v>
      </c>
      <c r="D4" s="256"/>
      <c r="E4" s="256"/>
      <c r="F4" s="256"/>
      <c r="G4" s="256"/>
      <c r="H4" s="256"/>
      <c r="I4" s="256"/>
      <c r="J4" s="256"/>
      <c r="K4" s="256"/>
      <c r="L4" s="256"/>
      <c r="M4" s="256"/>
      <c r="N4" s="256"/>
      <c r="O4" s="256"/>
      <c r="P4" s="256"/>
      <c r="Q4" s="256"/>
      <c r="R4" s="340"/>
    </row>
    <row r="5" spans="2:23" s="260" customFormat="1" x14ac:dyDescent="0.35">
      <c r="B5" s="264"/>
      <c r="C5" s="264"/>
      <c r="D5" s="265" t="s">
        <v>62</v>
      </c>
      <c r="E5" s="266"/>
      <c r="F5" s="1378" t="str">
        <f>+C2</f>
        <v>TIDPLAN PROGNOS 2025</v>
      </c>
      <c r="G5" s="1379"/>
      <c r="H5" s="1379"/>
      <c r="I5" s="1379"/>
      <c r="J5" s="1379"/>
      <c r="K5" s="1379"/>
      <c r="L5" s="1379"/>
      <c r="M5" s="1379"/>
      <c r="N5" s="1379"/>
      <c r="O5" s="1379"/>
      <c r="P5" s="1379"/>
      <c r="Q5" s="1380"/>
      <c r="R5" s="340"/>
    </row>
    <row r="6" spans="2:23" s="260" customFormat="1" ht="18" customHeight="1" x14ac:dyDescent="0.35">
      <c r="B6" s="267" t="s">
        <v>64</v>
      </c>
      <c r="C6" s="267" t="s">
        <v>65</v>
      </c>
      <c r="D6" s="268" t="s">
        <v>66</v>
      </c>
      <c r="E6" s="269" t="s">
        <v>67</v>
      </c>
      <c r="F6" s="270" t="s">
        <v>247</v>
      </c>
      <c r="G6" s="270" t="s">
        <v>69</v>
      </c>
      <c r="H6" s="270" t="s">
        <v>70</v>
      </c>
      <c r="I6" s="270" t="s">
        <v>71</v>
      </c>
      <c r="J6" s="270" t="s">
        <v>72</v>
      </c>
      <c r="K6" s="270" t="s">
        <v>73</v>
      </c>
      <c r="L6" s="270" t="s">
        <v>74</v>
      </c>
      <c r="M6" s="270" t="s">
        <v>75</v>
      </c>
      <c r="N6" s="270" t="s">
        <v>76</v>
      </c>
      <c r="O6" s="270" t="s">
        <v>77</v>
      </c>
      <c r="P6" s="270" t="s">
        <v>78</v>
      </c>
      <c r="Q6" s="271" t="s">
        <v>79</v>
      </c>
      <c r="R6" s="340"/>
    </row>
    <row r="7" spans="2:23" s="260" customFormat="1" ht="17.149999999999999" customHeight="1" x14ac:dyDescent="0.35">
      <c r="B7" s="287">
        <v>9</v>
      </c>
      <c r="C7" s="288" t="str">
        <f>+'Bil 1,1 budgetgrupp '!C19</f>
        <v>Uppstartsmöte prognosarbete - Teams</v>
      </c>
      <c r="D7" s="288" t="str">
        <f>+'Bil 1,1 budgetgrupp '!D19</f>
        <v>samtliga</v>
      </c>
      <c r="E7" s="290"/>
      <c r="F7" s="426"/>
      <c r="G7" s="483" t="str">
        <f>+'Bil 1,1 budgetgrupp '!G19</f>
        <v>27/2</v>
      </c>
      <c r="H7" s="427"/>
      <c r="I7" s="426"/>
      <c r="J7" s="426"/>
      <c r="K7" s="426"/>
      <c r="L7" s="426"/>
      <c r="M7" s="426"/>
      <c r="N7" s="426"/>
      <c r="O7" s="426"/>
      <c r="P7" s="428"/>
      <c r="Q7" s="426"/>
      <c r="R7" s="340"/>
    </row>
    <row r="8" spans="2:23" s="260" customFormat="1" ht="17.149999999999999" customHeight="1" x14ac:dyDescent="0.35">
      <c r="B8" s="297">
        <v>12</v>
      </c>
      <c r="C8" s="430" t="str">
        <f>+'Bil 1,1 budgetgrupp '!C20</f>
        <v>Deadline registrering tjänsteplanering i Retendo för prognos EKO</v>
      </c>
      <c r="D8" s="431"/>
      <c r="E8" s="300"/>
      <c r="F8" s="432"/>
      <c r="G8" s="432"/>
      <c r="H8" s="483" t="str">
        <f>+'Bil 1,1 budgetgrupp '!H20</f>
        <v>18/3</v>
      </c>
      <c r="I8" s="426"/>
      <c r="J8" s="426"/>
      <c r="K8" s="426"/>
      <c r="L8" s="426"/>
      <c r="M8" s="429"/>
      <c r="N8" s="426"/>
      <c r="O8" s="429"/>
      <c r="P8" s="428"/>
      <c r="Q8" s="426"/>
      <c r="R8" s="340"/>
    </row>
    <row r="9" spans="2:23" s="260" customFormat="1" ht="17.149999999999999" customHeight="1" x14ac:dyDescent="0.35">
      <c r="B9" s="302">
        <v>12</v>
      </c>
      <c r="C9" s="430" t="str">
        <f>+'Bil 1,1 budgetgrupp '!C21</f>
        <v xml:space="preserve">Deadline registrering intäkter i Stina för prognos EKO </v>
      </c>
      <c r="D9" s="433"/>
      <c r="E9" s="304"/>
      <c r="F9" s="434"/>
      <c r="G9" s="434"/>
      <c r="H9" s="427" t="str">
        <f>+'Bil 1,1 budgetgrupp '!H21</f>
        <v>26/3</v>
      </c>
      <c r="I9" s="434"/>
      <c r="J9" s="434"/>
      <c r="K9" s="434"/>
      <c r="L9" s="434"/>
      <c r="M9" s="435"/>
      <c r="N9" s="434"/>
      <c r="O9" s="435" t="s">
        <v>125</v>
      </c>
      <c r="P9" s="436"/>
      <c r="Q9" s="434"/>
      <c r="R9" s="340"/>
    </row>
    <row r="10" spans="2:23" s="272" customFormat="1" ht="26.15" customHeight="1" x14ac:dyDescent="0.35">
      <c r="B10" s="308">
        <v>13</v>
      </c>
      <c r="C10" s="430" t="str">
        <f>+'Bil 1,1 budgetgrupp '!C22</f>
        <v>Sista dag för att rega utlånad personal i Hypergene SAMTLIGA AVD. Endast överenskomna utlån efter detta</v>
      </c>
      <c r="D10" s="430" t="str">
        <f>+'Bil 1,1 budgetgrupp '!D22</f>
        <v>samtliga avd/inst</v>
      </c>
      <c r="E10" s="430"/>
      <c r="F10" s="430"/>
      <c r="G10" s="430"/>
      <c r="H10" s="484" t="str">
        <f>+'Bil 1,1 budgetgrupp '!H22</f>
        <v>24/3</v>
      </c>
      <c r="I10" s="430"/>
      <c r="J10" s="437"/>
      <c r="K10" s="437"/>
      <c r="L10" s="437"/>
      <c r="M10" s="438"/>
      <c r="N10" s="437"/>
      <c r="O10" s="438"/>
      <c r="P10" s="437"/>
      <c r="Q10" s="439"/>
      <c r="R10" s="864"/>
      <c r="S10" s="260"/>
      <c r="T10" s="260"/>
      <c r="U10" s="260"/>
      <c r="V10" s="260"/>
      <c r="W10" s="260"/>
    </row>
    <row r="11" spans="2:23" s="272" customFormat="1" ht="26.15" customHeight="1" x14ac:dyDescent="0.35">
      <c r="B11" s="317">
        <v>13</v>
      </c>
      <c r="C11" s="430" t="str">
        <f>+'Bil 1,1 budgetgrupp '!C23</f>
        <v>Avstämning ut- och in-lån</v>
      </c>
      <c r="D11" s="430" t="str">
        <f>+'Bil 1,1 budgetgrupp '!D23</f>
        <v>samtliga avd/inst</v>
      </c>
      <c r="E11" s="430"/>
      <c r="F11" s="430"/>
      <c r="G11" s="430"/>
      <c r="H11" s="484" t="str">
        <f>+'Bil 1,1 budgetgrupp '!H23</f>
        <v>26/3</v>
      </c>
      <c r="I11" s="430"/>
      <c r="J11" s="437"/>
      <c r="K11" s="437"/>
      <c r="L11" s="437"/>
      <c r="M11" s="438"/>
      <c r="N11" s="437"/>
      <c r="O11" s="438"/>
      <c r="P11" s="437"/>
      <c r="Q11" s="437"/>
      <c r="R11" s="340"/>
      <c r="S11" s="260"/>
      <c r="T11" s="260"/>
      <c r="U11" s="260"/>
      <c r="V11" s="260"/>
      <c r="W11" s="260"/>
    </row>
    <row r="12" spans="2:23" s="260" customFormat="1" x14ac:dyDescent="0.35">
      <c r="B12" s="440" t="s">
        <v>131</v>
      </c>
      <c r="C12" s="441" t="str">
        <f>+'Bil 1,1 budgetgrupp '!C25</f>
        <v xml:space="preserve">Skärtorsdag - annandag påsk </v>
      </c>
      <c r="D12" s="441"/>
      <c r="E12" s="441"/>
      <c r="F12" s="441"/>
      <c r="G12" s="441"/>
      <c r="H12" s="441"/>
      <c r="I12" s="441" t="str">
        <f>+'Bil 1,1 budgetgrupp '!I25</f>
        <v>18-21/4</v>
      </c>
      <c r="J12" s="442"/>
      <c r="K12" s="442"/>
      <c r="L12" s="442"/>
      <c r="M12" s="443"/>
      <c r="N12" s="442"/>
      <c r="O12" s="443"/>
      <c r="P12" s="442"/>
      <c r="Q12" s="444"/>
      <c r="R12" s="340"/>
    </row>
    <row r="13" spans="2:23" s="260" customFormat="1" x14ac:dyDescent="0.35">
      <c r="B13" s="445">
        <v>14</v>
      </c>
      <c r="C13" s="441" t="str">
        <f>+'Bil 1,1 budgetgrupp '!C26</f>
        <v>Skolor påsklov</v>
      </c>
      <c r="D13" s="441"/>
      <c r="E13" s="441"/>
      <c r="F13" s="441"/>
      <c r="G13" s="441"/>
      <c r="H13" s="441"/>
      <c r="I13" s="441" t="str">
        <f>+'Bil 1,1 budgetgrupp '!I26</f>
        <v>22/25/4</v>
      </c>
      <c r="J13" s="446"/>
      <c r="K13" s="446"/>
      <c r="L13" s="446"/>
      <c r="M13" s="446"/>
      <c r="N13" s="446"/>
      <c r="O13" s="446"/>
      <c r="P13" s="446"/>
      <c r="Q13" s="446"/>
      <c r="R13" s="340"/>
    </row>
    <row r="14" spans="2:23" s="260" customFormat="1" ht="27" customHeight="1" x14ac:dyDescent="0.35">
      <c r="B14" s="349">
        <f>+'Bil 1,1 budgetgrupp '!B30</f>
        <v>16</v>
      </c>
      <c r="C14" s="309" t="str">
        <f>+'Bil 1,1 budgetgrupp '!C30</f>
        <v>Samtliga avdelningar/Institutioner klarmarkerade av avdelningschef/prefekt samt sidoordnad spec kommunavtal</v>
      </c>
      <c r="D14" s="309" t="str">
        <f>+'Bil 1,1 budgetgrupp '!D30</f>
        <v>samtliga</v>
      </c>
      <c r="E14" s="484"/>
      <c r="F14" s="441"/>
      <c r="G14" s="441"/>
      <c r="H14" s="441"/>
      <c r="I14" s="484" t="str">
        <f>+'Bil 1,1 budgetgrupp '!I30</f>
        <v>16/4</v>
      </c>
      <c r="J14" s="426"/>
      <c r="K14" s="426"/>
      <c r="L14" s="426"/>
      <c r="M14" s="429"/>
      <c r="N14" s="426"/>
      <c r="O14" s="429"/>
      <c r="P14" s="428"/>
      <c r="Q14" s="426"/>
      <c r="R14" s="340"/>
    </row>
    <row r="15" spans="2:23" s="260" customFormat="1" ht="24" x14ac:dyDescent="0.35">
      <c r="B15" s="349">
        <v>17</v>
      </c>
      <c r="C15" s="283" t="str">
        <f>+'Bil 1,1 budgetgrupp '!C34</f>
        <v>Kommentarer prognos enligt anvisningar,avdelningar</v>
      </c>
      <c r="D15" s="350" t="str">
        <f>+'Bil 1,1 budgetgrupp '!D34</f>
        <v>samtliga avd ekonomer</v>
      </c>
      <c r="E15" s="283"/>
      <c r="F15" s="283"/>
      <c r="G15" s="283"/>
      <c r="H15" s="283"/>
      <c r="I15" s="283" t="str">
        <f>+'Bil 1,1 budgetgrupp '!I34</f>
        <v>v17-18</v>
      </c>
      <c r="J15" s="283"/>
      <c r="K15" s="447"/>
      <c r="L15" s="447"/>
      <c r="M15" s="448"/>
      <c r="N15" s="447"/>
      <c r="O15" s="448"/>
      <c r="P15" s="447"/>
      <c r="Q15" s="447"/>
      <c r="R15" s="340"/>
    </row>
    <row r="16" spans="2:23" s="260" customFormat="1" x14ac:dyDescent="0.35">
      <c r="B16" s="282" t="s">
        <v>158</v>
      </c>
      <c r="C16" s="283" t="str">
        <f>+'Bil 1,1 budgetgrupp '!C38</f>
        <v xml:space="preserve">Förberedelse dialogmaterial avd o fak tot och univ gem stöd tot </v>
      </c>
      <c r="D16" s="283" t="str">
        <f>+'Bil 1,1 budgetgrupp '!D38</f>
        <v>samtliga</v>
      </c>
      <c r="E16" s="283"/>
      <c r="F16" s="283"/>
      <c r="G16" s="283"/>
      <c r="H16" s="283"/>
      <c r="I16" s="283"/>
      <c r="J16" s="283" t="str">
        <f>+'Bil 1,1 budgetgrupp '!J38</f>
        <v>v17-18</v>
      </c>
      <c r="K16" s="447"/>
      <c r="L16" s="447"/>
      <c r="M16" s="449"/>
      <c r="N16" s="447"/>
      <c r="O16" s="449"/>
      <c r="P16" s="450"/>
      <c r="Q16" s="447"/>
      <c r="R16" s="340"/>
    </row>
    <row r="17" spans="2:18" s="260" customFormat="1" ht="18.649999999999999" customHeight="1" x14ac:dyDescent="0.35">
      <c r="B17" s="381" t="s">
        <v>248</v>
      </c>
      <c r="C17" s="382" t="str">
        <f>+'Bil 1,1 budgetgrupp '!C42</f>
        <v>Verksamhetsdialoger NMT</v>
      </c>
      <c r="D17" s="382" t="str">
        <f>+'Bil 1,1 budgetgrupp '!D42</f>
        <v>NMT</v>
      </c>
      <c r="E17" s="382"/>
      <c r="F17" s="382"/>
      <c r="G17" s="382"/>
      <c r="H17" s="382"/>
      <c r="I17" s="382"/>
      <c r="J17" s="382" t="str">
        <f>+'Bil 1,1 budgetgrupp '!J42</f>
        <v>5-8 maj</v>
      </c>
      <c r="K17" s="382"/>
      <c r="L17" s="382"/>
      <c r="M17" s="382"/>
      <c r="N17" s="382"/>
      <c r="O17" s="382"/>
      <c r="P17" s="382"/>
      <c r="Q17" s="382"/>
      <c r="R17" s="257"/>
    </row>
    <row r="18" spans="2:18" s="260" customFormat="1" ht="18.649999999999999" customHeight="1" x14ac:dyDescent="0.35">
      <c r="B18" s="381"/>
      <c r="C18" s="382" t="str">
        <f>+'Bil 1,1 budgetgrupp '!C43</f>
        <v>Verksamhetsdialoger HUV</v>
      </c>
      <c r="D18" s="382" t="str">
        <f>+'Bil 1,1 budgetgrupp '!D43</f>
        <v>HUV</v>
      </c>
      <c r="E18" s="382"/>
      <c r="F18" s="382"/>
      <c r="G18" s="382"/>
      <c r="H18" s="382"/>
      <c r="I18" s="382"/>
      <c r="J18" s="382" t="str">
        <f>+'Bil 1,1 budgetgrupp '!J43</f>
        <v>5-9 maj</v>
      </c>
      <c r="K18" s="382"/>
      <c r="L18" s="382"/>
      <c r="M18" s="382"/>
      <c r="N18" s="382"/>
      <c r="O18" s="382"/>
      <c r="P18" s="382"/>
      <c r="Q18" s="382"/>
      <c r="R18" s="257"/>
    </row>
    <row r="19" spans="2:18" s="260" customFormat="1" ht="18.649999999999999" customHeight="1" x14ac:dyDescent="0.35">
      <c r="B19" s="381"/>
      <c r="C19" s="382" t="str">
        <f>+'Bil 1,1 budgetgrupp '!C44</f>
        <v>Verksamhetsdialoger FÖRV (exkl ekonomi)</v>
      </c>
      <c r="D19" s="382" t="str">
        <f>+'Bil 1,1 budgetgrupp '!D44</f>
        <v>FÖRV</v>
      </c>
      <c r="E19" s="382"/>
      <c r="F19" s="382"/>
      <c r="G19" s="382"/>
      <c r="H19" s="382"/>
      <c r="I19" s="382"/>
      <c r="J19" s="283" t="str">
        <f>+'Bil 1,1 budgetgrupp '!J44</f>
        <v>v19-20?</v>
      </c>
      <c r="K19" s="382"/>
      <c r="L19" s="382"/>
      <c r="M19" s="382"/>
      <c r="N19" s="382"/>
      <c r="O19" s="382"/>
      <c r="P19" s="382"/>
      <c r="Q19" s="382"/>
      <c r="R19" s="257"/>
    </row>
    <row r="20" spans="2:18" s="260" customFormat="1" ht="24" x14ac:dyDescent="0.35">
      <c r="B20" s="282">
        <v>21</v>
      </c>
      <c r="C20" s="283" t="str">
        <f>+'Bil 1,1 budgetgrupp '!C45</f>
        <v>Ev justeringar avd-/inst-prognoser efter dialoger- sker löpande efter dialog</v>
      </c>
      <c r="D20" s="350" t="str">
        <f>+'Bil 1,1 budgetgrupp '!D45</f>
        <v>aktuella avd, inst</v>
      </c>
      <c r="E20" s="476"/>
      <c r="F20" s="283"/>
      <c r="G20" s="283"/>
      <c r="H20" s="283"/>
      <c r="I20" s="283"/>
      <c r="J20" s="283" t="str">
        <f>+'Bil 1,1 budgetgrupp '!J45</f>
        <v>12/5</v>
      </c>
      <c r="K20" s="447"/>
      <c r="L20" s="451"/>
      <c r="M20" s="451"/>
      <c r="N20" s="451"/>
      <c r="O20" s="451"/>
      <c r="P20" s="451"/>
      <c r="Q20" s="451"/>
      <c r="R20" s="340"/>
    </row>
    <row r="21" spans="2:18" s="260" customFormat="1" ht="24" x14ac:dyDescent="0.35">
      <c r="B21" s="406"/>
      <c r="C21" s="283" t="str">
        <f>+'Bil 1,1 budgetgrupp '!C46</f>
        <v>Ev justeringar totalnivåer efter dialoger</v>
      </c>
      <c r="D21" s="350" t="str">
        <f>+'Bil 1,1 budgetgrupp '!D46</f>
        <v>Pia, Eva S, Tobias K</v>
      </c>
      <c r="E21" s="283"/>
      <c r="F21" s="283"/>
      <c r="G21" s="283"/>
      <c r="H21" s="283"/>
      <c r="I21" s="283"/>
      <c r="J21" s="283" t="str">
        <f>+'Bil 1,1 budgetgrupp '!J46</f>
        <v>13/5</v>
      </c>
      <c r="K21" s="453"/>
      <c r="L21" s="432"/>
      <c r="M21" s="432"/>
      <c r="N21" s="432"/>
      <c r="O21" s="432"/>
      <c r="P21" s="432"/>
      <c r="Q21" s="432"/>
      <c r="R21" s="340"/>
    </row>
    <row r="22" spans="2:18" s="260" customFormat="1" ht="43.4" customHeight="1" x14ac:dyDescent="0.35">
      <c r="B22" s="393"/>
      <c r="C22" s="394" t="str">
        <f>+'Bil 1,1 budgetgrupp '!C50</f>
        <v>Prognos per totalt fakultet/centralt stöd klarmarkerade i Hypergene av fak/förv-ekonom</v>
      </c>
      <c r="D22" s="394" t="str">
        <f>+'Bil 1,1 budgetgrupp '!D50</f>
        <v>Pia, Eva S, Tobias K</v>
      </c>
      <c r="E22" s="394"/>
      <c r="F22" s="394"/>
      <c r="G22" s="394"/>
      <c r="H22" s="394"/>
      <c r="I22" s="394"/>
      <c r="J22" s="485" t="str">
        <f>+'Bil 1,1 budgetgrupp '!J50</f>
        <v>v20</v>
      </c>
      <c r="K22" s="454"/>
      <c r="L22" s="437"/>
      <c r="M22" s="455"/>
      <c r="N22" s="437"/>
      <c r="O22" s="455"/>
      <c r="P22" s="456"/>
      <c r="Q22" s="437"/>
      <c r="R22" s="340"/>
    </row>
    <row r="23" spans="2:18" s="260" customFormat="1" ht="27.65" customHeight="1" x14ac:dyDescent="0.35">
      <c r="B23" s="393"/>
      <c r="C23" s="394" t="str">
        <f>+'Bil 1,1 budgetgrupp '!C51</f>
        <v>Prognos per fakultet/centralt stöd klarmarkerade i Hypergene av dekan/chef</v>
      </c>
      <c r="D23" s="394" t="str">
        <f>+'Bil 1,1 budgetgrupp '!D51</f>
        <v>chefer totalnivåer</v>
      </c>
      <c r="E23" s="394"/>
      <c r="F23" s="394"/>
      <c r="G23" s="394"/>
      <c r="H23" s="394"/>
      <c r="I23" s="394"/>
      <c r="J23" s="485" t="str">
        <f>+'Bil 1,1 budgetgrupp '!J51</f>
        <v>v 20</v>
      </c>
      <c r="K23" s="454"/>
      <c r="L23" s="454"/>
      <c r="M23" s="454"/>
      <c r="N23" s="454"/>
      <c r="O23" s="454"/>
      <c r="P23" s="457"/>
      <c r="Q23" s="439"/>
      <c r="R23" s="340"/>
    </row>
    <row r="24" spans="2:18" s="260" customFormat="1" ht="39" customHeight="1" x14ac:dyDescent="0.35">
      <c r="B24" s="393">
        <v>21</v>
      </c>
      <c r="C24" s="394" t="str">
        <f>+'Bil 1,1 budgetgrupp '!C52</f>
        <v>Kommentarer prognos, totalnivåer fak, univ gem stöd  enligt anvisningar</v>
      </c>
      <c r="D24" s="394" t="str">
        <f>+'Bil 1,1 budgetgrupp '!D52</f>
        <v>Pia, Eva S, Tobias K</v>
      </c>
      <c r="E24" s="394"/>
      <c r="F24" s="394"/>
      <c r="G24" s="394"/>
      <c r="H24" s="394"/>
      <c r="I24" s="394"/>
      <c r="J24" s="394" t="str">
        <f>+'Bil 1,1 budgetgrupp '!J52</f>
        <v>v 20</v>
      </c>
      <c r="K24" s="458"/>
      <c r="L24" s="458"/>
      <c r="M24" s="458"/>
      <c r="N24" s="458"/>
      <c r="O24" s="458"/>
      <c r="P24" s="459"/>
      <c r="Q24" s="460"/>
      <c r="R24" s="340"/>
    </row>
    <row r="25" spans="2:18" s="260" customFormat="1" x14ac:dyDescent="0.35">
      <c r="B25" s="410">
        <v>22</v>
      </c>
      <c r="C25" s="411" t="str">
        <f>+'Bil 1,1 budgetgrupp '!C56</f>
        <v>Sammanställning material till rektorsdialog</v>
      </c>
      <c r="D25" s="411" t="str">
        <f>+'Bil 1,1 budgetgrupp '!D56</f>
        <v xml:space="preserve">samtliga </v>
      </c>
      <c r="E25" s="411"/>
      <c r="F25" s="411"/>
      <c r="G25" s="411"/>
      <c r="H25" s="411"/>
      <c r="I25" s="411"/>
      <c r="J25" s="411" t="str">
        <f>+'Bil 1,1 budgetgrupp '!J56</f>
        <v>v21</v>
      </c>
      <c r="K25" s="454"/>
      <c r="L25" s="454"/>
      <c r="M25" s="454"/>
      <c r="N25" s="454"/>
      <c r="O25" s="454"/>
      <c r="P25" s="457"/>
      <c r="Q25" s="439"/>
      <c r="R25" s="340"/>
    </row>
    <row r="26" spans="2:18" s="260" customFormat="1" ht="46.4" customHeight="1" x14ac:dyDescent="0.35">
      <c r="B26" s="410">
        <v>23</v>
      </c>
      <c r="C26" s="412" t="str">
        <f>+'Bil 1,1 budgetgrupp '!C58</f>
        <v>Rektorsdialoger Miun tot, HUV, NMT. FÖRV</v>
      </c>
      <c r="D26" s="399" t="str">
        <f>+'Bil 1,1 budgetgrupp '!D58</f>
        <v>samtliga på totalnivå</v>
      </c>
      <c r="E26" s="412"/>
      <c r="F26" s="412"/>
      <c r="G26" s="412"/>
      <c r="H26" s="412"/>
      <c r="I26" s="412"/>
      <c r="J26" s="397">
        <f>+'Bil 1,1 budgetgrupp '!J58</f>
        <v>0</v>
      </c>
      <c r="K26" s="396" t="str">
        <f>+'Bil 1,1 budgetgrupp '!K58</f>
        <v>2+4/6</v>
      </c>
      <c r="L26" s="454"/>
      <c r="M26" s="454"/>
      <c r="N26" s="454"/>
      <c r="O26" s="454"/>
      <c r="P26" s="457"/>
      <c r="Q26" s="439"/>
      <c r="R26" s="340"/>
    </row>
    <row r="27" spans="2:18" s="260" customFormat="1" x14ac:dyDescent="0.35">
      <c r="B27" s="410"/>
      <c r="C27" s="412"/>
      <c r="D27" s="462"/>
      <c r="E27" s="383"/>
      <c r="F27" s="454"/>
      <c r="G27" s="439"/>
      <c r="H27" s="452"/>
      <c r="I27" s="439"/>
      <c r="J27" s="461"/>
      <c r="K27" s="461"/>
      <c r="L27" s="454"/>
      <c r="M27" s="454"/>
      <c r="N27" s="454"/>
      <c r="O27" s="454"/>
      <c r="P27" s="457"/>
      <c r="Q27" s="439"/>
      <c r="R27" s="340"/>
    </row>
    <row r="28" spans="2:18" s="377" customFormat="1" ht="22.4" customHeight="1" x14ac:dyDescent="0.35">
      <c r="B28" s="343">
        <v>22</v>
      </c>
      <c r="C28" s="477" t="str">
        <f>+'Bil 1,1 budgetgrupp '!C59</f>
        <v>Ev. slutjusterade prognoser avd/inst - sker löpande efter rektorsdialog</v>
      </c>
      <c r="D28" s="477" t="str">
        <f>+'Bil 1,1 budgetgrupp '!D59</f>
        <v>aktuella avd/inst</v>
      </c>
      <c r="E28" s="477"/>
      <c r="F28" s="477"/>
      <c r="G28" s="477"/>
      <c r="H28" s="477"/>
      <c r="I28" s="477"/>
      <c r="J28" s="477"/>
      <c r="K28" s="477" t="str">
        <f>+'Bil 1,1 budgetgrupp '!K59</f>
        <v>2+4/6</v>
      </c>
      <c r="L28" s="478"/>
      <c r="M28" s="478"/>
      <c r="N28" s="478"/>
      <c r="O28" s="478"/>
      <c r="P28" s="478"/>
      <c r="Q28" s="479"/>
      <c r="R28" s="468" t="s">
        <v>249</v>
      </c>
    </row>
    <row r="29" spans="2:18" s="377" customFormat="1" ht="26.25" customHeight="1" x14ac:dyDescent="0.35">
      <c r="B29" s="413">
        <v>22</v>
      </c>
      <c r="C29" s="477" t="str">
        <f>+'Bil 1,1 budgetgrupp '!C60</f>
        <v>Ev. slutjusterade prognoser total fakulteter samt univ gem stödverksamhet- ef rektorsdialog</v>
      </c>
      <c r="D29" s="477" t="str">
        <f>+'Bil 1,1 budgetgrupp '!D60</f>
        <v>Pia, EvaS, Tobias K</v>
      </c>
      <c r="E29" s="477"/>
      <c r="F29" s="477"/>
      <c r="G29" s="477"/>
      <c r="H29" s="477"/>
      <c r="I29" s="477"/>
      <c r="J29" s="477"/>
      <c r="K29" s="477" t="str">
        <f>+'Bil 1,1 budgetgrupp '!K60</f>
        <v>2+4/6</v>
      </c>
      <c r="L29" s="467"/>
      <c r="M29" s="467"/>
      <c r="N29" s="467"/>
      <c r="O29" s="467"/>
      <c r="P29" s="467"/>
      <c r="Q29" s="467"/>
      <c r="R29" s="468" t="s">
        <v>249</v>
      </c>
    </row>
    <row r="30" spans="2:18" s="260" customFormat="1" x14ac:dyDescent="0.35">
      <c r="B30" s="282"/>
      <c r="C30" s="382"/>
      <c r="D30" s="285"/>
      <c r="E30" s="383"/>
      <c r="F30" s="465"/>
      <c r="G30" s="465"/>
      <c r="H30" s="464"/>
      <c r="I30" s="463"/>
      <c r="J30" s="463"/>
      <c r="K30" s="461"/>
      <c r="L30" s="463"/>
      <c r="M30" s="463"/>
      <c r="N30" s="463"/>
      <c r="O30" s="463"/>
      <c r="P30" s="463"/>
      <c r="Q30" s="463"/>
      <c r="R30" s="340"/>
    </row>
    <row r="31" spans="2:18" s="377" customFormat="1" x14ac:dyDescent="0.35">
      <c r="B31" s="356"/>
      <c r="C31" s="466" t="str">
        <f>+'Bil 1,1 budgetgrupp '!C65</f>
        <v>Ev. ULG prognos kv 1 mot budget för året</v>
      </c>
      <c r="D31" s="466" t="str">
        <f>+'Bil 1,1 budgetgrupp '!D65</f>
        <v>EKO chef</v>
      </c>
      <c r="E31" s="466"/>
      <c r="F31" s="466"/>
      <c r="G31" s="466"/>
      <c r="H31" s="466"/>
      <c r="I31" s="466"/>
      <c r="J31" s="466"/>
      <c r="K31" s="466" t="str">
        <f>+'Bil 1,1 budgetgrupp '!K65</f>
        <v>juni</v>
      </c>
      <c r="L31" s="467"/>
      <c r="M31" s="467"/>
      <c r="N31" s="467"/>
      <c r="O31" s="467"/>
      <c r="P31" s="467"/>
      <c r="Q31" s="467"/>
      <c r="R31" s="468"/>
    </row>
    <row r="32" spans="2:18" s="260" customFormat="1" x14ac:dyDescent="0.35">
      <c r="B32" s="282"/>
      <c r="C32" s="382" t="str">
        <f>+'Bil 1,1 budgetgrupp '!C66</f>
        <v xml:space="preserve">US delårsrapport inkl prognos kv 1  </v>
      </c>
      <c r="D32" s="382" t="str">
        <f>+'Bil 1,1 budgetgrupp '!D66</f>
        <v>EKO chef</v>
      </c>
      <c r="E32" s="382"/>
      <c r="F32" s="382"/>
      <c r="G32" s="382"/>
      <c r="H32" s="382"/>
      <c r="I32" s="382"/>
      <c r="J32" s="382"/>
      <c r="K32" s="382"/>
      <c r="L32" s="382"/>
      <c r="M32" s="382"/>
      <c r="N32" s="382" t="str">
        <f>+'Bil 1,1 budgetgrupp '!N66</f>
        <v>23/9</v>
      </c>
      <c r="O32" s="463"/>
      <c r="P32" s="463"/>
      <c r="Q32" s="463"/>
      <c r="R32" s="340"/>
    </row>
    <row r="33" spans="1:18" s="260" customFormat="1" x14ac:dyDescent="0.35">
      <c r="B33" s="261"/>
      <c r="C33" s="2"/>
      <c r="D33" s="2"/>
      <c r="E33" s="418"/>
      <c r="F33" s="2"/>
      <c r="G33" s="2"/>
      <c r="H33" s="2"/>
      <c r="I33" s="2"/>
      <c r="J33" s="2"/>
      <c r="K33" s="2"/>
      <c r="L33" s="2"/>
      <c r="M33" s="2"/>
      <c r="N33" s="2"/>
      <c r="O33" s="2"/>
      <c r="P33" s="2"/>
      <c r="Q33" s="2"/>
      <c r="R33" s="340"/>
    </row>
    <row r="34" spans="1:18" s="260" customFormat="1" x14ac:dyDescent="0.35">
      <c r="B34" s="261"/>
      <c r="C34" s="2"/>
      <c r="D34" s="2"/>
      <c r="E34" s="418"/>
      <c r="F34" s="2"/>
      <c r="G34" s="2"/>
      <c r="H34" s="2"/>
      <c r="I34" s="2"/>
      <c r="J34" s="2"/>
      <c r="K34" s="2"/>
      <c r="L34" s="2"/>
      <c r="M34" s="2"/>
      <c r="N34" s="2"/>
      <c r="O34" s="2"/>
      <c r="P34" s="2"/>
      <c r="Q34" s="2"/>
      <c r="R34" s="340"/>
    </row>
    <row r="35" spans="1:18" x14ac:dyDescent="0.35">
      <c r="C35" s="925"/>
      <c r="D35" s="419"/>
      <c r="E35" s="420"/>
    </row>
    <row r="36" spans="1:18" s="255" customFormat="1" x14ac:dyDescent="0.35">
      <c r="A36" s="251"/>
      <c r="B36" s="252"/>
      <c r="C36" s="419"/>
      <c r="D36" s="419"/>
      <c r="E36" s="420"/>
      <c r="R36" s="340"/>
    </row>
    <row r="37" spans="1:18" s="255" customFormat="1" x14ac:dyDescent="0.35">
      <c r="A37" s="251"/>
      <c r="B37" s="252"/>
      <c r="C37" s="419"/>
      <c r="D37" s="419"/>
      <c r="E37" s="420"/>
      <c r="R37" s="340"/>
    </row>
    <row r="38" spans="1:18" s="255" customFormat="1" x14ac:dyDescent="0.35">
      <c r="A38" s="251"/>
      <c r="B38" s="252"/>
      <c r="C38" s="419"/>
      <c r="D38" s="419"/>
      <c r="E38" s="420"/>
      <c r="R38" s="340"/>
    </row>
    <row r="39" spans="1:18" s="255" customFormat="1" x14ac:dyDescent="0.35">
      <c r="A39" s="251"/>
      <c r="B39" s="252"/>
      <c r="C39" s="421"/>
      <c r="D39" s="421"/>
      <c r="E39" s="422"/>
      <c r="R39" s="340"/>
    </row>
    <row r="40" spans="1:18" s="255" customFormat="1" x14ac:dyDescent="0.35">
      <c r="A40" s="251"/>
      <c r="B40" s="252"/>
      <c r="C40" s="421"/>
      <c r="D40" s="421"/>
      <c r="E40" s="423"/>
      <c r="R40" s="340"/>
    </row>
    <row r="41" spans="1:18" s="255" customFormat="1" x14ac:dyDescent="0.35">
      <c r="A41" s="251"/>
      <c r="B41" s="252"/>
      <c r="C41" s="421"/>
      <c r="D41" s="421"/>
      <c r="E41" s="423"/>
      <c r="R41" s="340"/>
    </row>
    <row r="42" spans="1:18" s="255" customFormat="1" x14ac:dyDescent="0.35">
      <c r="A42" s="251"/>
      <c r="B42" s="252"/>
      <c r="C42" s="421"/>
      <c r="D42" s="421"/>
      <c r="E42" s="259"/>
      <c r="R42" s="340"/>
    </row>
  </sheetData>
  <customSheetViews>
    <customSheetView guid="{F60D63BF-56D6-448B-B845-D451B474FE4C}" scale="60" showGridLines="0">
      <selection activeCell="C14" sqref="C14:Q14"/>
      <pageMargins left="0" right="0" top="0" bottom="0" header="0" footer="0"/>
      <pageSetup paperSize="9" scale="55" orientation="landscape" r:id="rId1"/>
    </customSheetView>
    <customSheetView guid="{47BDBE09-379A-4BDC-A9A0-EAE3F6D9E08F}" scale="60" showPageBreaks="1" showGridLines="0">
      <selection activeCell="C14" sqref="C14:Q14"/>
      <pageMargins left="0" right="0" top="0" bottom="0" header="0" footer="0"/>
      <pageSetup paperSize="9" scale="55" orientation="landscape" r:id="rId2"/>
    </customSheetView>
    <customSheetView guid="{DDBC5355-67D5-4453-9390-133C975A34B2}" scale="60" showPageBreaks="1" showGridLines="0">
      <selection activeCell="F26" sqref="F26"/>
      <pageMargins left="0" right="0" top="0" bottom="0" header="0" footer="0"/>
      <pageSetup paperSize="9" scale="55" orientation="landscape" r:id="rId3"/>
    </customSheetView>
  </customSheetViews>
  <mergeCells count="1">
    <mergeCell ref="F5:Q5"/>
  </mergeCells>
  <pageMargins left="0.70866141732283472" right="0.70866141732283472" top="0.74803149606299213" bottom="0.74803149606299213" header="0.31496062992125984" footer="0.31496062992125984"/>
  <pageSetup paperSize="9" scale="55" orientation="landscape"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A257-237E-49AB-8494-D45B2DB27AB8}">
  <sheetPr>
    <tabColor theme="9" tint="0.79998168889431442"/>
    <pageSetUpPr fitToPage="1"/>
  </sheetPr>
  <dimension ref="B1:G29"/>
  <sheetViews>
    <sheetView zoomScaleNormal="100" workbookViewId="0">
      <selection activeCell="D3" sqref="D3"/>
    </sheetView>
  </sheetViews>
  <sheetFormatPr defaultColWidth="9.1796875" defaultRowHeight="15.5" x14ac:dyDescent="0.35"/>
  <cols>
    <col min="1" max="1" width="2.453125" style="19" customWidth="1"/>
    <col min="2" max="2" width="2.54296875" style="16" customWidth="1"/>
    <col min="3" max="3" width="66.81640625" style="16" customWidth="1"/>
    <col min="4" max="4" width="10" style="16" customWidth="1"/>
    <col min="5" max="5" width="31.1796875" style="19" customWidth="1"/>
    <col min="6" max="6" width="9.81640625" style="19" customWidth="1"/>
    <col min="7" max="7" width="9.1796875" style="976"/>
    <col min="8" max="16384" width="9.1796875" style="19"/>
  </cols>
  <sheetData>
    <row r="1" spans="2:7" x14ac:dyDescent="0.35">
      <c r="B1" s="15" t="s">
        <v>250</v>
      </c>
      <c r="D1" s="17" t="s">
        <v>14</v>
      </c>
      <c r="E1" s="18"/>
      <c r="F1" s="18"/>
    </row>
    <row r="2" spans="2:7" x14ac:dyDescent="0.35">
      <c r="C2" s="32"/>
      <c r="D2" s="20">
        <v>45715</v>
      </c>
      <c r="E2" s="18"/>
      <c r="F2" s="18"/>
    </row>
    <row r="3" spans="2:7" x14ac:dyDescent="0.35">
      <c r="B3" s="12"/>
      <c r="C3" s="32"/>
      <c r="D3" s="32"/>
      <c r="E3" s="18"/>
      <c r="F3" s="18"/>
    </row>
    <row r="4" spans="2:7" x14ac:dyDescent="0.35">
      <c r="B4" s="12"/>
      <c r="C4" s="32"/>
      <c r="D4" s="32"/>
      <c r="E4" s="18"/>
      <c r="F4" s="18"/>
    </row>
    <row r="5" spans="2:7" x14ac:dyDescent="0.35">
      <c r="B5" s="12"/>
      <c r="C5" s="32"/>
      <c r="E5" s="18"/>
      <c r="F5" s="18"/>
    </row>
    <row r="6" spans="2:7" x14ac:dyDescent="0.35">
      <c r="B6" s="12"/>
      <c r="C6" s="32"/>
      <c r="D6" s="597"/>
      <c r="E6" s="18"/>
      <c r="F6" s="18"/>
      <c r="G6" s="977" t="s">
        <v>251</v>
      </c>
    </row>
    <row r="7" spans="2:7" x14ac:dyDescent="0.35">
      <c r="B7" s="22" t="s">
        <v>252</v>
      </c>
      <c r="C7" s="12" t="s">
        <v>253</v>
      </c>
      <c r="D7" s="973">
        <v>0.60716999999999999</v>
      </c>
      <c r="E7" s="545"/>
      <c r="F7" s="545"/>
      <c r="G7" s="978"/>
    </row>
    <row r="8" spans="2:7" x14ac:dyDescent="0.35">
      <c r="B8" s="12"/>
      <c r="C8" s="23" t="s">
        <v>254</v>
      </c>
      <c r="D8" s="544"/>
      <c r="E8" s="18"/>
      <c r="F8" s="18"/>
      <c r="G8" s="979"/>
    </row>
    <row r="9" spans="2:7" x14ac:dyDescent="0.35">
      <c r="B9" s="546"/>
      <c r="C9" s="547" t="s">
        <v>255</v>
      </c>
      <c r="D9" s="970">
        <v>0.60716999999999999</v>
      </c>
      <c r="E9" s="46" t="s">
        <v>256</v>
      </c>
      <c r="F9" s="1044" t="s">
        <v>257</v>
      </c>
      <c r="G9" s="978">
        <v>0.60716999999999999</v>
      </c>
    </row>
    <row r="10" spans="2:7" x14ac:dyDescent="0.35">
      <c r="B10" s="546"/>
      <c r="C10" s="862" t="s">
        <v>258</v>
      </c>
      <c r="D10" s="970">
        <v>0.60719999999999996</v>
      </c>
      <c r="E10" s="46"/>
      <c r="F10" s="1044"/>
      <c r="G10" s="978"/>
    </row>
    <row r="11" spans="2:7" x14ac:dyDescent="0.35">
      <c r="B11" s="546"/>
      <c r="C11" s="862" t="s">
        <v>259</v>
      </c>
      <c r="D11" s="971">
        <v>0.59460000000000002</v>
      </c>
      <c r="E11" s="4"/>
      <c r="F11" s="4"/>
      <c r="G11" s="980">
        <v>0.60716999999999999</v>
      </c>
    </row>
    <row r="12" spans="2:7" x14ac:dyDescent="0.35">
      <c r="B12" s="546"/>
      <c r="C12" s="862" t="s">
        <v>260</v>
      </c>
      <c r="D12" s="971">
        <v>0.40225</v>
      </c>
      <c r="E12" s="1044" t="s">
        <v>261</v>
      </c>
      <c r="F12" s="46"/>
      <c r="G12" s="980">
        <v>0.40225</v>
      </c>
    </row>
    <row r="13" spans="2:7" x14ac:dyDescent="0.35">
      <c r="B13" s="546"/>
      <c r="C13" s="547" t="s">
        <v>262</v>
      </c>
      <c r="D13" s="971">
        <v>0.18712000000000001</v>
      </c>
      <c r="E13" s="1044" t="s">
        <v>263</v>
      </c>
      <c r="F13" s="46"/>
      <c r="G13" s="980">
        <v>0.18712000000000001</v>
      </c>
    </row>
    <row r="14" spans="2:7" x14ac:dyDescent="0.35">
      <c r="B14" s="32"/>
      <c r="C14" s="547" t="s">
        <v>264</v>
      </c>
      <c r="D14" s="972">
        <v>0.1241</v>
      </c>
      <c r="E14" s="1044" t="s">
        <v>265</v>
      </c>
      <c r="F14" s="24"/>
      <c r="G14" s="981">
        <v>0.1241</v>
      </c>
    </row>
    <row r="15" spans="2:7" x14ac:dyDescent="0.35">
      <c r="B15" s="546"/>
      <c r="C15" s="548" t="s">
        <v>266</v>
      </c>
      <c r="D15" s="972">
        <v>2.0539999999999999E-2</v>
      </c>
      <c r="E15" s="1044" t="s">
        <v>267</v>
      </c>
      <c r="F15" s="18"/>
      <c r="G15" s="981">
        <v>2.0539999999999999E-2</v>
      </c>
    </row>
    <row r="16" spans="2:7" x14ac:dyDescent="0.35">
      <c r="B16" s="32"/>
      <c r="C16" s="32"/>
      <c r="D16" s="544"/>
      <c r="E16" s="24"/>
      <c r="F16" s="24"/>
      <c r="G16" s="982"/>
    </row>
    <row r="17" spans="2:7" x14ac:dyDescent="0.35">
      <c r="B17" s="32"/>
      <c r="C17" s="32"/>
      <c r="D17" s="544"/>
      <c r="E17" s="24"/>
      <c r="F17" s="24"/>
      <c r="G17" s="982"/>
    </row>
    <row r="18" spans="2:7" s="27" customFormat="1" x14ac:dyDescent="0.35">
      <c r="B18" s="12" t="s">
        <v>252</v>
      </c>
      <c r="C18" s="12" t="s">
        <v>268</v>
      </c>
      <c r="D18" s="25"/>
      <c r="E18" s="26"/>
      <c r="F18" s="26"/>
      <c r="G18" s="983"/>
    </row>
    <row r="19" spans="2:7" x14ac:dyDescent="0.35">
      <c r="B19" s="32"/>
      <c r="C19" s="32" t="s">
        <v>269</v>
      </c>
      <c r="D19" s="549"/>
      <c r="E19" s="550"/>
      <c r="F19" s="550"/>
      <c r="G19" s="977" t="s">
        <v>251</v>
      </c>
    </row>
    <row r="20" spans="2:7" x14ac:dyDescent="0.35">
      <c r="B20" s="19"/>
      <c r="C20" s="32" t="s">
        <v>270</v>
      </c>
      <c r="D20" s="974">
        <v>3.4000000000000002E-2</v>
      </c>
      <c r="E20" s="551"/>
      <c r="F20" s="551"/>
      <c r="G20" s="984">
        <v>3.5999999999999997E-2</v>
      </c>
    </row>
    <row r="21" spans="2:7" x14ac:dyDescent="0.35">
      <c r="B21" s="19"/>
      <c r="C21" s="32" t="s">
        <v>271</v>
      </c>
      <c r="D21" s="974">
        <v>2.5000000000000001E-2</v>
      </c>
      <c r="E21" s="604" t="s">
        <v>272</v>
      </c>
      <c r="F21" s="604"/>
      <c r="G21" s="984">
        <v>2.5000000000000001E-2</v>
      </c>
    </row>
    <row r="22" spans="2:7" x14ac:dyDescent="0.35">
      <c r="B22" s="19"/>
      <c r="C22" s="23" t="s">
        <v>273</v>
      </c>
      <c r="D22" s="552"/>
      <c r="E22" s="550"/>
      <c r="F22" s="550"/>
      <c r="G22" s="982"/>
    </row>
    <row r="23" spans="2:7" x14ac:dyDescent="0.35">
      <c r="B23" s="19"/>
      <c r="C23" s="29"/>
      <c r="D23" s="553"/>
      <c r="E23" s="550"/>
      <c r="F23" s="550"/>
      <c r="G23" s="982"/>
    </row>
    <row r="24" spans="2:7" x14ac:dyDescent="0.35">
      <c r="B24" s="19"/>
      <c r="C24" s="29"/>
      <c r="D24" s="19"/>
      <c r="E24" s="28"/>
      <c r="F24" s="28"/>
    </row>
    <row r="25" spans="2:7" x14ac:dyDescent="0.35">
      <c r="B25" s="19"/>
      <c r="C25" s="29"/>
      <c r="D25" s="19"/>
      <c r="E25" s="28"/>
      <c r="F25" s="28"/>
    </row>
    <row r="26" spans="2:7" x14ac:dyDescent="0.35">
      <c r="C26" s="29"/>
    </row>
    <row r="27" spans="2:7" x14ac:dyDescent="0.35">
      <c r="B27" s="19"/>
      <c r="C27" s="29"/>
      <c r="D27" s="19"/>
    </row>
    <row r="28" spans="2:7" x14ac:dyDescent="0.35">
      <c r="B28" s="19"/>
      <c r="C28" s="29"/>
      <c r="D28" s="19"/>
    </row>
    <row r="29" spans="2:7" x14ac:dyDescent="0.35">
      <c r="C29" s="30"/>
    </row>
  </sheetData>
  <pageMargins left="0.74803149606299213" right="0.27559055118110237" top="0.59055118110236227" bottom="0.98425196850393704" header="0.51181102362204722" footer="0.51181102362204722"/>
  <pageSetup paperSize="9" orientation="portrait" r:id="rId1"/>
  <headerFooter alignWithMargins="0">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CAA2-76ED-418A-BF0F-E9D8D5BD0766}">
  <sheetPr>
    <pageSetUpPr fitToPage="1"/>
  </sheetPr>
  <dimension ref="A1:Z66"/>
  <sheetViews>
    <sheetView showGridLines="0" zoomScaleNormal="100" workbookViewId="0">
      <pane ySplit="22" topLeftCell="A23" activePane="bottomLeft" state="frozen"/>
      <selection pane="bottomLeft" activeCell="AA58" sqref="AA58"/>
    </sheetView>
  </sheetViews>
  <sheetFormatPr defaultColWidth="9.1796875" defaultRowHeight="12.5" x14ac:dyDescent="0.25"/>
  <cols>
    <col min="1" max="1" width="22.7265625" style="791" customWidth="1"/>
    <col min="2" max="2" width="9" style="791" customWidth="1"/>
    <col min="3" max="3" width="9" style="791" bestFit="1" customWidth="1"/>
    <col min="4" max="4" width="9.26953125" style="791" bestFit="1" customWidth="1"/>
    <col min="5" max="5" width="10.7265625" style="791" bestFit="1" customWidth="1"/>
    <col min="6" max="6" width="7.26953125" style="791" bestFit="1" customWidth="1"/>
    <col min="7" max="7" width="9.26953125" style="791" bestFit="1" customWidth="1"/>
    <col min="8" max="8" width="10.54296875" style="791" customWidth="1"/>
    <col min="9" max="9" width="10.7265625" style="791" bestFit="1" customWidth="1"/>
    <col min="10" max="10" width="11.81640625" style="791" bestFit="1" customWidth="1"/>
    <col min="11" max="11" width="12.26953125" style="791" bestFit="1" customWidth="1"/>
    <col min="12" max="12" width="10.7265625" style="791" customWidth="1"/>
    <col min="13" max="13" width="12" style="791" customWidth="1"/>
    <col min="14" max="14" width="17" style="791" customWidth="1"/>
    <col min="15" max="15" width="2.7265625" style="791" customWidth="1"/>
    <col min="16" max="18" width="11.1796875" style="791" hidden="1" customWidth="1"/>
    <col min="19" max="19" width="10.81640625" style="791" hidden="1" customWidth="1"/>
    <col min="20" max="20" width="10.54296875" style="791" hidden="1" customWidth="1"/>
    <col min="21" max="21" width="11.1796875" style="791" hidden="1" customWidth="1"/>
    <col min="22" max="22" width="3.26953125" style="791" hidden="1" customWidth="1"/>
    <col min="23" max="23" width="10.453125" style="791" hidden="1" customWidth="1"/>
    <col min="24" max="24" width="10" style="791" hidden="1" customWidth="1"/>
    <col min="25" max="25" width="13.81640625" style="791" hidden="1" customWidth="1"/>
    <col min="26" max="16384" width="9.1796875" style="791"/>
  </cols>
  <sheetData>
    <row r="1" spans="1:13" ht="16.5" customHeight="1" x14ac:dyDescent="0.3">
      <c r="A1" s="1242" t="s">
        <v>274</v>
      </c>
      <c r="B1"/>
      <c r="C1"/>
      <c r="D1"/>
      <c r="E1"/>
      <c r="F1"/>
      <c r="G1"/>
      <c r="H1"/>
      <c r="I1"/>
      <c r="J1"/>
      <c r="K1"/>
      <c r="L1" t="s">
        <v>275</v>
      </c>
      <c r="M1"/>
    </row>
    <row r="2" spans="1:13" ht="16.5" customHeight="1" x14ac:dyDescent="0.3">
      <c r="A2" s="1242" t="s">
        <v>276</v>
      </c>
      <c r="B2" s="1243"/>
      <c r="C2" s="1243"/>
      <c r="D2" s="1243"/>
      <c r="E2" s="1243"/>
      <c r="F2" s="1243"/>
      <c r="G2" s="1243"/>
      <c r="H2" s="1243"/>
      <c r="I2" s="1243"/>
      <c r="J2" s="1243"/>
      <c r="K2" s="1243"/>
      <c r="L2" s="1244">
        <v>45560</v>
      </c>
      <c r="M2"/>
    </row>
    <row r="3" spans="1:13" ht="12.75" customHeight="1" x14ac:dyDescent="0.25">
      <c r="A3" s="1243" t="s">
        <v>277</v>
      </c>
      <c r="B3" s="1243"/>
      <c r="C3" s="1243"/>
      <c r="D3" s="1243"/>
      <c r="E3" s="1243"/>
      <c r="F3" s="1243"/>
      <c r="G3" s="1243"/>
      <c r="H3" s="1243"/>
      <c r="I3" s="1243"/>
      <c r="J3" s="1243"/>
      <c r="K3" s="1243"/>
      <c r="L3" s="1245" t="s">
        <v>278</v>
      </c>
      <c r="M3"/>
    </row>
    <row r="4" spans="1:13" ht="12.75" customHeight="1" x14ac:dyDescent="0.25">
      <c r="A4" s="1243" t="s">
        <v>279</v>
      </c>
      <c r="B4" s="1243"/>
      <c r="C4" s="1243"/>
      <c r="D4" s="1243"/>
      <c r="E4" s="1243"/>
      <c r="F4" s="1243"/>
      <c r="G4" s="1243"/>
      <c r="H4" s="1243"/>
      <c r="I4" s="1243"/>
      <c r="J4" s="1243"/>
      <c r="K4" s="1243"/>
      <c r="L4" s="1245" t="s">
        <v>280</v>
      </c>
      <c r="M4"/>
    </row>
    <row r="5" spans="1:13" ht="12.75" customHeight="1" x14ac:dyDescent="0.25">
      <c r="A5" s="1243" t="s">
        <v>281</v>
      </c>
      <c r="B5" s="1243"/>
      <c r="C5" s="1243"/>
      <c r="D5" s="1243"/>
      <c r="E5" s="1243"/>
      <c r="F5" s="1243"/>
      <c r="G5" s="1243"/>
      <c r="H5" s="1243"/>
      <c r="I5" s="1243"/>
      <c r="J5" s="1243"/>
      <c r="K5" s="1243"/>
      <c r="L5" s="1243"/>
      <c r="M5"/>
    </row>
    <row r="6" spans="1:13" ht="12.75" customHeight="1" x14ac:dyDescent="0.25">
      <c r="A6" s="1243" t="s">
        <v>282</v>
      </c>
      <c r="B6" s="1243"/>
      <c r="C6" s="1243"/>
      <c r="D6" s="1243"/>
      <c r="E6" s="1243"/>
      <c r="F6" s="1243"/>
      <c r="G6" s="1243"/>
      <c r="H6" s="1243"/>
      <c r="I6" s="1243"/>
      <c r="J6" s="1243"/>
      <c r="K6" s="1243"/>
      <c r="L6" s="1243"/>
      <c r="M6"/>
    </row>
    <row r="7" spans="1:13" ht="4.5" customHeight="1" x14ac:dyDescent="0.25">
      <c r="A7" s="1243"/>
      <c r="B7" s="1243"/>
      <c r="C7" s="1243"/>
      <c r="D7" s="1243"/>
      <c r="E7" s="1243"/>
      <c r="F7" s="1243"/>
      <c r="G7" s="1243"/>
      <c r="H7" s="1243"/>
      <c r="I7" s="1243"/>
      <c r="J7" s="1243"/>
      <c r="K7" s="1243"/>
      <c r="L7" s="1243"/>
      <c r="M7"/>
    </row>
    <row r="8" spans="1:13" ht="12.75" customHeight="1" x14ac:dyDescent="0.25">
      <c r="A8" s="1243" t="s">
        <v>283</v>
      </c>
      <c r="B8" s="1250">
        <v>2737</v>
      </c>
      <c r="C8" s="1243" t="s">
        <v>284</v>
      </c>
      <c r="D8" s="1243"/>
      <c r="E8" s="1243"/>
      <c r="F8" s="1243"/>
      <c r="G8" s="1243"/>
      <c r="H8" s="1243"/>
      <c r="I8" s="1243"/>
      <c r="J8" s="1243"/>
      <c r="K8" s="1243"/>
      <c r="L8" s="1243"/>
      <c r="M8"/>
    </row>
    <row r="9" spans="1:13" ht="3.75" customHeight="1" x14ac:dyDescent="0.25">
      <c r="A9" s="1243"/>
      <c r="B9" s="1243"/>
      <c r="C9" s="1243"/>
      <c r="D9" s="1243"/>
      <c r="E9" s="1243"/>
      <c r="F9" s="1243"/>
      <c r="G9" s="1243"/>
      <c r="H9" s="1243"/>
      <c r="I9" s="1243"/>
      <c r="J9" s="1243"/>
      <c r="K9" s="1243"/>
      <c r="L9" s="1243"/>
      <c r="M9"/>
    </row>
    <row r="10" spans="1:13" ht="12.75" customHeight="1" x14ac:dyDescent="0.25">
      <c r="A10" s="1243" t="s">
        <v>285</v>
      </c>
      <c r="B10" s="1243"/>
      <c r="C10" s="1243"/>
      <c r="D10" s="1243"/>
      <c r="E10" s="1243"/>
      <c r="F10" s="1243"/>
      <c r="G10" s="1243"/>
      <c r="H10" s="1243"/>
      <c r="I10" s="1243"/>
      <c r="J10" s="1243"/>
      <c r="K10" s="1243"/>
      <c r="L10" s="1245"/>
      <c r="M10"/>
    </row>
    <row r="11" spans="1:13" ht="12.75" customHeight="1" x14ac:dyDescent="0.25">
      <c r="A11" s="1243" t="s">
        <v>286</v>
      </c>
      <c r="B11" s="1243"/>
      <c r="C11" s="1243"/>
      <c r="D11" s="1243"/>
      <c r="E11" s="1243"/>
      <c r="F11" s="1243"/>
      <c r="G11" s="1243"/>
      <c r="H11" s="1243"/>
      <c r="I11" s="1243"/>
      <c r="J11" s="1243"/>
      <c r="K11" s="1243"/>
      <c r="L11" s="1245"/>
      <c r="M11"/>
    </row>
    <row r="12" spans="1:13" ht="12.75" customHeight="1" x14ac:dyDescent="0.25">
      <c r="A12" s="1243" t="s">
        <v>287</v>
      </c>
      <c r="B12" s="1243"/>
      <c r="C12" s="1243"/>
      <c r="D12" s="1243"/>
      <c r="E12" s="1243"/>
      <c r="F12" s="1243"/>
      <c r="G12" s="1243"/>
      <c r="H12" s="1243"/>
      <c r="I12" s="1243"/>
      <c r="J12" s="1243"/>
      <c r="K12" s="1243"/>
      <c r="L12" s="1245"/>
      <c r="M12"/>
    </row>
    <row r="13" spans="1:13" ht="12.75" customHeight="1" x14ac:dyDescent="0.25">
      <c r="A13" s="1243" t="s">
        <v>288</v>
      </c>
      <c r="B13" s="1243"/>
      <c r="C13" s="1243"/>
      <c r="D13" s="1243"/>
      <c r="E13" s="1243"/>
      <c r="F13" s="1243"/>
      <c r="G13" s="1243"/>
      <c r="H13" s="1243"/>
      <c r="I13" s="1243"/>
      <c r="J13" s="1243"/>
      <c r="K13" s="1243"/>
      <c r="L13" s="1245"/>
      <c r="M13"/>
    </row>
    <row r="14" spans="1:13" ht="12.75" customHeight="1" x14ac:dyDescent="0.25">
      <c r="A14" s="1243" t="s">
        <v>289</v>
      </c>
      <c r="B14" s="1243"/>
      <c r="C14" s="1243"/>
      <c r="D14" s="1243"/>
      <c r="E14" s="1243"/>
      <c r="F14" s="1243"/>
      <c r="G14" s="1243"/>
      <c r="H14" s="1243"/>
      <c r="I14" s="1243"/>
      <c r="J14" s="1243"/>
      <c r="K14" s="1243"/>
      <c r="L14" s="1245"/>
      <c r="M14"/>
    </row>
    <row r="15" spans="1:13" ht="12.75" customHeight="1" x14ac:dyDescent="0.25">
      <c r="A15" s="1243" t="s">
        <v>290</v>
      </c>
      <c r="B15" s="1243"/>
      <c r="C15" s="1243"/>
      <c r="D15" s="1243"/>
      <c r="E15" s="1243"/>
      <c r="F15" s="1243"/>
      <c r="G15" s="1243"/>
      <c r="H15" s="1243"/>
      <c r="I15" s="1243"/>
      <c r="J15" s="1243"/>
      <c r="K15" s="1243"/>
      <c r="L15" s="1245"/>
      <c r="M15"/>
    </row>
    <row r="16" spans="1:13" ht="12.75" customHeight="1" x14ac:dyDescent="0.25">
      <c r="A16" s="1243" t="s">
        <v>291</v>
      </c>
      <c r="B16" s="1243"/>
      <c r="C16" s="1243"/>
      <c r="D16" s="1243"/>
      <c r="E16" s="1243"/>
      <c r="F16" s="1243"/>
      <c r="G16" s="1243"/>
      <c r="H16" s="1243"/>
      <c r="I16" s="1243"/>
      <c r="J16" s="1243"/>
      <c r="K16" s="1243"/>
      <c r="L16" s="1245"/>
      <c r="M16"/>
    </row>
    <row r="17" spans="1:24" ht="3.75" customHeight="1" thickBot="1" x14ac:dyDescent="0.3"/>
    <row r="18" spans="1:24" s="1363" customFormat="1" ht="14" x14ac:dyDescent="0.3">
      <c r="A18" s="1357" t="s">
        <v>292</v>
      </c>
      <c r="B18" s="1358"/>
      <c r="C18" s="1358"/>
      <c r="D18" s="1358"/>
      <c r="E18" s="1359"/>
      <c r="F18" s="1360"/>
      <c r="G18" s="1360"/>
      <c r="H18" s="1360"/>
      <c r="I18" s="1360"/>
      <c r="J18" s="1361"/>
      <c r="K18" s="1360"/>
      <c r="L18" s="1360"/>
      <c r="M18" s="1360"/>
      <c r="N18" s="1362"/>
    </row>
    <row r="19" spans="1:24" s="1363" customFormat="1" ht="14.5" thickBot="1" x14ac:dyDescent="0.35">
      <c r="A19" s="1364" t="s">
        <v>293</v>
      </c>
      <c r="B19" s="1365"/>
      <c r="C19" s="1365"/>
      <c r="D19" s="1365"/>
      <c r="E19" s="1366"/>
      <c r="F19" s="1367"/>
      <c r="G19" s="1367"/>
      <c r="H19" s="1367"/>
      <c r="I19" s="1367"/>
      <c r="J19" s="1368"/>
      <c r="K19" s="1367"/>
      <c r="L19" s="1367"/>
      <c r="M19" s="1367"/>
      <c r="N19" s="1369"/>
    </row>
    <row r="20" spans="1:24" ht="13.5" customHeight="1" thickTop="1" x14ac:dyDescent="0.25">
      <c r="A20" s="1381" t="s">
        <v>125</v>
      </c>
      <c r="B20" s="1252" t="s">
        <v>294</v>
      </c>
      <c r="C20" s="1252" t="s">
        <v>295</v>
      </c>
      <c r="D20" s="1252" t="s">
        <v>295</v>
      </c>
      <c r="E20" s="1252" t="s">
        <v>296</v>
      </c>
      <c r="F20" s="1252" t="s">
        <v>297</v>
      </c>
      <c r="G20" s="1252" t="s">
        <v>297</v>
      </c>
      <c r="H20" s="1253" t="s">
        <v>298</v>
      </c>
      <c r="I20" s="1253" t="s">
        <v>298</v>
      </c>
      <c r="J20" s="1253" t="s">
        <v>299</v>
      </c>
      <c r="K20" s="1253" t="s">
        <v>300</v>
      </c>
      <c r="L20" s="1254" t="s">
        <v>301</v>
      </c>
      <c r="M20" s="1253" t="s">
        <v>302</v>
      </c>
      <c r="N20" s="1255" t="s">
        <v>302</v>
      </c>
      <c r="P20" s="791" t="s">
        <v>303</v>
      </c>
    </row>
    <row r="21" spans="1:24" x14ac:dyDescent="0.25">
      <c r="A21" s="1382"/>
      <c r="B21" s="1256" t="s">
        <v>304</v>
      </c>
      <c r="C21" s="1256" t="s">
        <v>305</v>
      </c>
      <c r="D21" s="1256" t="s">
        <v>306</v>
      </c>
      <c r="E21" s="1256" t="s">
        <v>307</v>
      </c>
      <c r="F21" s="1256" t="s">
        <v>305</v>
      </c>
      <c r="G21" s="1256" t="s">
        <v>306</v>
      </c>
      <c r="H21" s="1257" t="s">
        <v>308</v>
      </c>
      <c r="I21" s="1257" t="s">
        <v>309</v>
      </c>
      <c r="J21" s="1257" t="s">
        <v>310</v>
      </c>
      <c r="K21" s="1257" t="s">
        <v>311</v>
      </c>
      <c r="L21" s="1256" t="s">
        <v>312</v>
      </c>
      <c r="M21" s="1257" t="s">
        <v>313</v>
      </c>
      <c r="N21" s="1258" t="s">
        <v>314</v>
      </c>
      <c r="W21" s="791" t="s">
        <v>315</v>
      </c>
    </row>
    <row r="22" spans="1:24" x14ac:dyDescent="0.25">
      <c r="A22" s="1383"/>
      <c r="B22" s="1259"/>
      <c r="C22" s="1259"/>
      <c r="D22" s="1259"/>
      <c r="E22" s="1260">
        <v>1.4</v>
      </c>
      <c r="F22" s="1261">
        <v>2737</v>
      </c>
      <c r="G22" s="1261">
        <v>2737</v>
      </c>
      <c r="H22" s="1262" t="s">
        <v>316</v>
      </c>
      <c r="I22" s="1262" t="s">
        <v>317</v>
      </c>
      <c r="J22" s="1263" t="s">
        <v>318</v>
      </c>
      <c r="K22" s="1263" t="s">
        <v>319</v>
      </c>
      <c r="L22" s="1259" t="s">
        <v>125</v>
      </c>
      <c r="M22" s="1263" t="s">
        <v>320</v>
      </c>
      <c r="N22" s="1264" t="s">
        <v>321</v>
      </c>
      <c r="P22" s="1262" t="s">
        <v>316</v>
      </c>
      <c r="Q22" s="1262" t="s">
        <v>317</v>
      </c>
      <c r="R22" s="1265" t="s">
        <v>318</v>
      </c>
      <c r="S22" s="1263" t="s">
        <v>319</v>
      </c>
      <c r="T22" s="1266" t="s">
        <v>322</v>
      </c>
      <c r="U22" s="1266" t="s">
        <v>323</v>
      </c>
      <c r="W22" s="1267" t="s">
        <v>318</v>
      </c>
      <c r="X22" s="1268" t="s">
        <v>319</v>
      </c>
    </row>
    <row r="23" spans="1:24" s="132" customFormat="1" ht="10.5" x14ac:dyDescent="0.25">
      <c r="A23" s="1269" t="s">
        <v>324</v>
      </c>
      <c r="B23" s="1270"/>
      <c r="C23" s="1270"/>
      <c r="D23" s="1270"/>
      <c r="E23" s="1271" t="s">
        <v>125</v>
      </c>
      <c r="F23" s="1272" t="s">
        <v>125</v>
      </c>
      <c r="G23" s="1272"/>
      <c r="H23" s="1272"/>
      <c r="I23" s="1272"/>
      <c r="J23" s="1270"/>
      <c r="K23" s="1270"/>
      <c r="L23" s="1270"/>
      <c r="M23" s="93"/>
      <c r="N23" s="1273"/>
    </row>
    <row r="24" spans="1:24" s="132" customFormat="1" ht="10.5" x14ac:dyDescent="0.25">
      <c r="A24" s="1274" t="s">
        <v>185</v>
      </c>
      <c r="B24" s="1275"/>
      <c r="C24" s="1275"/>
      <c r="D24" s="1275"/>
      <c r="E24" s="1276"/>
      <c r="F24" s="1275"/>
      <c r="G24" s="1275"/>
      <c r="H24" s="1275"/>
      <c r="I24" s="1275"/>
      <c r="J24" s="1277"/>
      <c r="K24" s="1275"/>
      <c r="L24" s="1275"/>
      <c r="M24" s="1275"/>
      <c r="N24" s="1278"/>
    </row>
    <row r="25" spans="1:24" s="132" customFormat="1" ht="10.5" x14ac:dyDescent="0.25">
      <c r="A25" s="1279" t="s">
        <v>325</v>
      </c>
      <c r="B25" s="1280">
        <f>C25+D25</f>
        <v>843.6</v>
      </c>
      <c r="C25" s="1281">
        <v>843.6</v>
      </c>
      <c r="D25" s="1281">
        <v>0</v>
      </c>
      <c r="E25" s="1282">
        <f t="shared" ref="E25:E31" si="0">$E$22</f>
        <v>1.4</v>
      </c>
      <c r="F25" s="1280">
        <f>+C25*E25</f>
        <v>1181.04</v>
      </c>
      <c r="G25" s="1280">
        <f>+D25*E25</f>
        <v>0</v>
      </c>
      <c r="H25" s="1283">
        <f t="shared" ref="H25:H31" si="1">SUM(F25*$F$22)</f>
        <v>3232506.48</v>
      </c>
      <c r="I25" s="1283">
        <f t="shared" ref="I25:I31" si="2">SUM(G25*$G$22)</f>
        <v>0</v>
      </c>
      <c r="J25" s="1284">
        <f t="shared" ref="J25:J31" si="3">$J$56*W25</f>
        <v>326273.7696174602</v>
      </c>
      <c r="K25" s="1285"/>
      <c r="L25" s="1286"/>
      <c r="M25" s="1283">
        <f>SUM(H25+I25+J25+K25+L25)</f>
        <v>3558780.2496174602</v>
      </c>
      <c r="N25" s="1287">
        <f t="shared" ref="N25:N31" si="4">SUM(M25)/1000</f>
        <v>3558.78024961746</v>
      </c>
      <c r="P25" s="792">
        <f>H25</f>
        <v>3232506.48</v>
      </c>
      <c r="Q25" s="792">
        <f>I25</f>
        <v>0</v>
      </c>
      <c r="R25" s="792">
        <f>J25</f>
        <v>326273.7696174602</v>
      </c>
      <c r="S25" s="792">
        <f t="shared" ref="S25:S31" si="5">X25*$S$55</f>
        <v>0</v>
      </c>
      <c r="T25" s="792">
        <v>0</v>
      </c>
      <c r="U25" s="792">
        <f>SUM(P25:T25)</f>
        <v>3558780.2496174602</v>
      </c>
      <c r="W25" s="1288">
        <f>'[1]Fördelning bokn bara enl utfall'!K20</f>
        <v>1.1658171911107627E-2</v>
      </c>
      <c r="X25" s="1289"/>
    </row>
    <row r="26" spans="1:24" s="132" customFormat="1" ht="10.5" x14ac:dyDescent="0.25">
      <c r="A26" s="1290" t="s">
        <v>326</v>
      </c>
      <c r="B26" s="1280">
        <f t="shared" ref="B26:B31" si="6">C26+D26</f>
        <v>1650</v>
      </c>
      <c r="C26" s="1281">
        <v>1650</v>
      </c>
      <c r="D26" s="1281">
        <v>0</v>
      </c>
      <c r="E26" s="1282">
        <f t="shared" si="0"/>
        <v>1.4</v>
      </c>
      <c r="F26" s="1280">
        <f t="shared" ref="F26:F31" si="7">+C26*E26</f>
        <v>2310</v>
      </c>
      <c r="G26" s="1280">
        <f t="shared" ref="G26:G31" si="8">+D26*E26</f>
        <v>0</v>
      </c>
      <c r="H26" s="1283">
        <f t="shared" si="1"/>
        <v>6322470</v>
      </c>
      <c r="I26" s="1283">
        <f t="shared" si="2"/>
        <v>0</v>
      </c>
      <c r="J26" s="1284">
        <f t="shared" si="3"/>
        <v>3277744.6047181138</v>
      </c>
      <c r="K26" s="1291">
        <f>S26</f>
        <v>1059315.1619931392</v>
      </c>
      <c r="L26" s="1286"/>
      <c r="M26" s="1283">
        <f t="shared" ref="M26:M31" si="9">SUM(H26+I26+J26+K26+L26)</f>
        <v>10659529.766711252</v>
      </c>
      <c r="N26" s="1287">
        <f t="shared" si="4"/>
        <v>10659.529766711252</v>
      </c>
      <c r="P26" s="792">
        <f>H26+H27</f>
        <v>6586316.7999999998</v>
      </c>
      <c r="Q26" s="792">
        <f>I26+I27</f>
        <v>207464.6</v>
      </c>
      <c r="R26" s="792">
        <f t="shared" ref="R26:R31" si="10">J26</f>
        <v>3277744.6047181138</v>
      </c>
      <c r="S26" s="792">
        <f t="shared" si="5"/>
        <v>1059315.1619931392</v>
      </c>
      <c r="T26" s="792">
        <v>0</v>
      </c>
      <c r="U26" s="792">
        <f t="shared" ref="U26:U32" si="11">SUM(P26:T26)</f>
        <v>11130841.166711252</v>
      </c>
      <c r="W26" s="1288">
        <f>'[1]Fördelning bokn bara enl utfall'!K25</f>
        <v>0.11711793481686118</v>
      </c>
      <c r="X26" s="1246">
        <f>'[1]Grupprum 2025'!U11</f>
        <v>0.21121068622830033</v>
      </c>
    </row>
    <row r="27" spans="1:24" s="132" customFormat="1" ht="10.5" x14ac:dyDescent="0.25">
      <c r="A27" s="1292" t="s">
        <v>327</v>
      </c>
      <c r="B27" s="1280">
        <f t="shared" si="6"/>
        <v>172.2</v>
      </c>
      <c r="C27" s="1281">
        <v>96.4</v>
      </c>
      <c r="D27" s="1281">
        <v>75.8</v>
      </c>
      <c r="E27" s="1282">
        <v>1</v>
      </c>
      <c r="F27" s="1280">
        <f t="shared" si="7"/>
        <v>96.4</v>
      </c>
      <c r="G27" s="1280">
        <f t="shared" si="8"/>
        <v>75.8</v>
      </c>
      <c r="H27" s="1283">
        <f t="shared" si="1"/>
        <v>263846.8</v>
      </c>
      <c r="I27" s="1283">
        <f t="shared" si="2"/>
        <v>207464.6</v>
      </c>
      <c r="J27" s="1284">
        <f t="shared" si="3"/>
        <v>0</v>
      </c>
      <c r="K27" s="1291">
        <f t="shared" ref="K27:K31" si="12">S27</f>
        <v>0</v>
      </c>
      <c r="L27" s="1286"/>
      <c r="M27" s="1283">
        <f t="shared" si="9"/>
        <v>471311.4</v>
      </c>
      <c r="N27" s="1287">
        <f t="shared" si="4"/>
        <v>471.31140000000005</v>
      </c>
      <c r="P27" s="792"/>
      <c r="Q27" s="792"/>
      <c r="R27" s="792"/>
      <c r="S27" s="792">
        <f t="shared" si="5"/>
        <v>0</v>
      </c>
      <c r="T27" s="792"/>
      <c r="U27" s="792"/>
      <c r="W27" s="1288"/>
      <c r="X27" s="1246"/>
    </row>
    <row r="28" spans="1:24" s="132" customFormat="1" ht="10.5" x14ac:dyDescent="0.25">
      <c r="A28" s="1290" t="s">
        <v>328</v>
      </c>
      <c r="B28" s="1280">
        <f t="shared" si="6"/>
        <v>1637.6999999999998</v>
      </c>
      <c r="C28" s="1281">
        <v>1123.8</v>
      </c>
      <c r="D28" s="1281">
        <v>513.9</v>
      </c>
      <c r="E28" s="1282">
        <f t="shared" si="0"/>
        <v>1.4</v>
      </c>
      <c r="F28" s="1280">
        <f t="shared" si="7"/>
        <v>1573.32</v>
      </c>
      <c r="G28" s="1280">
        <f t="shared" si="8"/>
        <v>719.45999999999992</v>
      </c>
      <c r="H28" s="1283">
        <f t="shared" si="1"/>
        <v>4306176.84</v>
      </c>
      <c r="I28" s="1283">
        <f t="shared" si="2"/>
        <v>1969162.0199999998</v>
      </c>
      <c r="J28" s="1284">
        <f t="shared" si="3"/>
        <v>2985541.7473189645</v>
      </c>
      <c r="K28" s="1291">
        <f t="shared" si="12"/>
        <v>965335.6981053832</v>
      </c>
      <c r="L28" s="1286"/>
      <c r="M28" s="1283">
        <f t="shared" si="9"/>
        <v>10226216.305424348</v>
      </c>
      <c r="N28" s="1287">
        <f t="shared" si="4"/>
        <v>10226.216305424348</v>
      </c>
      <c r="P28" s="792">
        <f t="shared" ref="P28:Q31" si="13">H28</f>
        <v>4306176.84</v>
      </c>
      <c r="Q28" s="792">
        <f t="shared" si="13"/>
        <v>1969162.0199999998</v>
      </c>
      <c r="R28" s="792">
        <f t="shared" si="10"/>
        <v>2985541.7473189645</v>
      </c>
      <c r="S28" s="792">
        <f t="shared" si="5"/>
        <v>965335.6981053832</v>
      </c>
      <c r="T28" s="792">
        <v>0</v>
      </c>
      <c r="U28" s="792">
        <f t="shared" si="11"/>
        <v>10226216.305424348</v>
      </c>
      <c r="W28" s="1288">
        <f>'[1]Fördelning bokn bara enl utfall'!K21</f>
        <v>0.10667715942608992</v>
      </c>
      <c r="X28" s="1246">
        <f>'[1]Grupprum 2025'!U8</f>
        <v>0.19247266776951302</v>
      </c>
    </row>
    <row r="29" spans="1:24" s="132" customFormat="1" ht="10.5" x14ac:dyDescent="0.25">
      <c r="A29" s="1290" t="s">
        <v>329</v>
      </c>
      <c r="B29" s="1280">
        <f t="shared" si="6"/>
        <v>1131.9000000000001</v>
      </c>
      <c r="C29" s="1281">
        <v>1131.9000000000001</v>
      </c>
      <c r="D29" s="1281">
        <v>0</v>
      </c>
      <c r="E29" s="1282">
        <f t="shared" si="0"/>
        <v>1.4</v>
      </c>
      <c r="F29" s="1280">
        <f t="shared" si="7"/>
        <v>1584.66</v>
      </c>
      <c r="G29" s="1280">
        <f t="shared" si="8"/>
        <v>0</v>
      </c>
      <c r="H29" s="1283">
        <f t="shared" si="1"/>
        <v>4337214.42</v>
      </c>
      <c r="I29" s="1283">
        <f>SUM(G29*$G$22)</f>
        <v>0</v>
      </c>
      <c r="J29" s="1284">
        <f t="shared" si="3"/>
        <v>2691390.2125546071</v>
      </c>
      <c r="K29" s="1291">
        <f t="shared" si="12"/>
        <v>473275.18092536303</v>
      </c>
      <c r="L29" s="1286"/>
      <c r="M29" s="1283">
        <f t="shared" si="9"/>
        <v>7501879.8134799702</v>
      </c>
      <c r="N29" s="1287">
        <f t="shared" si="4"/>
        <v>7501.8798134799699</v>
      </c>
      <c r="P29" s="792">
        <f t="shared" si="13"/>
        <v>4337214.42</v>
      </c>
      <c r="Q29" s="792">
        <f t="shared" si="13"/>
        <v>0</v>
      </c>
      <c r="R29" s="792">
        <f t="shared" si="10"/>
        <v>2691390.2125546071</v>
      </c>
      <c r="S29" s="792">
        <f t="shared" si="5"/>
        <v>473275.18092536303</v>
      </c>
      <c r="T29" s="792">
        <v>0</v>
      </c>
      <c r="U29" s="792">
        <f t="shared" si="11"/>
        <v>7501879.8134799702</v>
      </c>
      <c r="W29" s="1288">
        <f>'[1]Fördelning bokn bara enl utfall'!K24</f>
        <v>9.6166755343592952E-2</v>
      </c>
      <c r="X29" s="1246">
        <f>'[1]Grupprum 2025'!U10</f>
        <v>9.4363584440714673E-2</v>
      </c>
    </row>
    <row r="30" spans="1:24" s="132" customFormat="1" ht="10.5" x14ac:dyDescent="0.25">
      <c r="A30" s="1290" t="s">
        <v>330</v>
      </c>
      <c r="B30" s="1280">
        <f t="shared" si="6"/>
        <v>3336.3</v>
      </c>
      <c r="C30" s="1281">
        <v>1798.4</v>
      </c>
      <c r="D30" s="1281">
        <v>1537.9</v>
      </c>
      <c r="E30" s="1282">
        <f t="shared" si="0"/>
        <v>1.4</v>
      </c>
      <c r="F30" s="1280">
        <f t="shared" si="7"/>
        <v>2517.7599999999998</v>
      </c>
      <c r="G30" s="1280">
        <f t="shared" si="8"/>
        <v>2153.06</v>
      </c>
      <c r="H30" s="1283">
        <f t="shared" si="1"/>
        <v>6891109.1199999992</v>
      </c>
      <c r="I30" s="1283">
        <f t="shared" si="2"/>
        <v>5892925.2199999997</v>
      </c>
      <c r="J30" s="1284">
        <f t="shared" si="3"/>
        <v>2804681.476825119</v>
      </c>
      <c r="K30" s="1291">
        <f t="shared" si="12"/>
        <v>666844.17904027097</v>
      </c>
      <c r="L30" s="1286"/>
      <c r="M30" s="1283">
        <f t="shared" si="9"/>
        <v>16255559.99586539</v>
      </c>
      <c r="N30" s="1287">
        <f t="shared" si="4"/>
        <v>16255.559995865389</v>
      </c>
      <c r="P30" s="792">
        <f t="shared" si="13"/>
        <v>6891109.1199999992</v>
      </c>
      <c r="Q30" s="792">
        <f t="shared" si="13"/>
        <v>5892925.2199999997</v>
      </c>
      <c r="R30" s="792">
        <f t="shared" si="10"/>
        <v>2804681.476825119</v>
      </c>
      <c r="S30" s="792">
        <f t="shared" si="5"/>
        <v>666844.17904027097</v>
      </c>
      <c r="T30" s="792">
        <v>0</v>
      </c>
      <c r="U30" s="792">
        <f t="shared" si="11"/>
        <v>16255559.99586539</v>
      </c>
      <c r="W30" s="1288">
        <f>'[1]Fördelning bokn bara enl utfall'!K27</f>
        <v>0.10021479462189868</v>
      </c>
      <c r="X30" s="1246">
        <f>'[1]Grupprum 2025'!U12</f>
        <v>0.1329581806394983</v>
      </c>
    </row>
    <row r="31" spans="1:24" s="132" customFormat="1" ht="10.5" x14ac:dyDescent="0.25">
      <c r="A31" s="1292" t="s">
        <v>331</v>
      </c>
      <c r="B31" s="1280">
        <f t="shared" si="6"/>
        <v>1259.5</v>
      </c>
      <c r="C31" s="1281">
        <v>1022.3</v>
      </c>
      <c r="D31" s="1281">
        <v>237.2</v>
      </c>
      <c r="E31" s="1282">
        <f t="shared" si="0"/>
        <v>1.4</v>
      </c>
      <c r="F31" s="1280">
        <f t="shared" si="7"/>
        <v>1431.2199999999998</v>
      </c>
      <c r="G31" s="1280">
        <f t="shared" si="8"/>
        <v>332.08</v>
      </c>
      <c r="H31" s="1283">
        <f t="shared" si="1"/>
        <v>3917249.1399999997</v>
      </c>
      <c r="I31" s="1283">
        <f t="shared" si="2"/>
        <v>908902.96</v>
      </c>
      <c r="J31" s="1284">
        <f t="shared" si="3"/>
        <v>4097201.5348848091</v>
      </c>
      <c r="K31" s="1291">
        <f t="shared" si="12"/>
        <v>412183.05571738043</v>
      </c>
      <c r="L31" s="1286"/>
      <c r="M31" s="1283">
        <f t="shared" si="9"/>
        <v>9335536.6906021889</v>
      </c>
      <c r="N31" s="1287">
        <f t="shared" si="4"/>
        <v>9335.5366906021882</v>
      </c>
      <c r="P31" s="792">
        <f t="shared" si="13"/>
        <v>3917249.1399999997</v>
      </c>
      <c r="Q31" s="792">
        <f t="shared" si="13"/>
        <v>908902.96</v>
      </c>
      <c r="R31" s="792">
        <f t="shared" si="10"/>
        <v>4097201.5348848091</v>
      </c>
      <c r="S31" s="792">
        <f t="shared" si="5"/>
        <v>412183.05571738043</v>
      </c>
      <c r="T31" s="792">
        <v>0</v>
      </c>
      <c r="U31" s="792">
        <f t="shared" si="11"/>
        <v>9335536.6906021889</v>
      </c>
      <c r="W31" s="1288">
        <f>'[1]Fördelning bokn bara enl utfall'!K26</f>
        <v>0.14639816098040692</v>
      </c>
      <c r="X31" s="1246">
        <f>'[1]Grupprum 2025'!U9</f>
        <v>8.218278107711019E-2</v>
      </c>
    </row>
    <row r="32" spans="1:24" s="132" customFormat="1" ht="10.5" x14ac:dyDescent="0.25">
      <c r="A32" s="1293" t="s">
        <v>332</v>
      </c>
      <c r="B32" s="1294">
        <f>SUM(B25:B31)</f>
        <v>10031.200000000001</v>
      </c>
      <c r="C32" s="1294">
        <f>SUM(C25:C31)</f>
        <v>7666.4000000000005</v>
      </c>
      <c r="D32" s="1294">
        <f>SUM(D25:D31)</f>
        <v>2364.7999999999997</v>
      </c>
      <c r="E32" s="1295"/>
      <c r="F32" s="1294">
        <f t="shared" ref="F32:K32" si="14">SUM(F25:F31)</f>
        <v>10694.4</v>
      </c>
      <c r="G32" s="1294">
        <f t="shared" si="14"/>
        <v>3280.3999999999996</v>
      </c>
      <c r="H32" s="1294">
        <f t="shared" si="14"/>
        <v>29270572.799999997</v>
      </c>
      <c r="I32" s="1294">
        <f t="shared" si="14"/>
        <v>8978454.8000000007</v>
      </c>
      <c r="J32" s="1294">
        <f t="shared" si="14"/>
        <v>16182833.345919074</v>
      </c>
      <c r="K32" s="1294">
        <f t="shared" si="14"/>
        <v>3576953.2757815365</v>
      </c>
      <c r="L32" s="1294"/>
      <c r="M32" s="1294">
        <f>SUM(M25:M31)</f>
        <v>58008814.221700616</v>
      </c>
      <c r="N32" s="1296">
        <f>SUM(N25:N31)</f>
        <v>58008.81422170061</v>
      </c>
      <c r="P32" s="793">
        <f>SUM(P25:P31)</f>
        <v>29270572.799999997</v>
      </c>
      <c r="Q32" s="793">
        <f>SUM(Q25:Q31)</f>
        <v>8978454.8000000007</v>
      </c>
      <c r="R32" s="793">
        <f>SUM(R25:R31)</f>
        <v>16182833.345919074</v>
      </c>
      <c r="S32" s="793">
        <f>SUM(S25:S31)</f>
        <v>3576953.2757815365</v>
      </c>
      <c r="T32" s="793">
        <f>SUM(T25:T31)</f>
        <v>0</v>
      </c>
      <c r="U32" s="793">
        <f t="shared" si="11"/>
        <v>58008814.221700601</v>
      </c>
      <c r="W32" s="1297">
        <f>SUM(W25:W31)</f>
        <v>0.57823297709995725</v>
      </c>
      <c r="X32" s="1247">
        <f>SUM(X26:X31)</f>
        <v>0.71318790015513656</v>
      </c>
    </row>
    <row r="33" spans="1:26" s="132" customFormat="1" ht="9.75" customHeight="1" x14ac:dyDescent="0.25">
      <c r="A33" s="1269"/>
      <c r="B33" s="1298"/>
      <c r="C33" s="1298"/>
      <c r="D33" s="1298"/>
      <c r="E33" s="1299"/>
      <c r="F33" s="1300"/>
      <c r="G33" s="1300"/>
      <c r="H33" s="1300"/>
      <c r="I33" s="1300"/>
      <c r="J33" s="1300"/>
      <c r="K33" s="1300"/>
      <c r="L33" s="1300"/>
      <c r="M33" s="1300"/>
      <c r="N33" s="1301"/>
      <c r="P33" s="792"/>
      <c r="Q33" s="792"/>
      <c r="R33" s="792"/>
      <c r="S33" s="792"/>
      <c r="T33" s="792"/>
      <c r="U33" s="792"/>
      <c r="W33" s="1288"/>
      <c r="X33" s="1246"/>
    </row>
    <row r="34" spans="1:26" s="132" customFormat="1" ht="10.5" x14ac:dyDescent="0.25">
      <c r="A34" s="1274" t="s">
        <v>181</v>
      </c>
      <c r="B34" s="1275"/>
      <c r="C34" s="1275"/>
      <c r="D34" s="1275"/>
      <c r="E34" s="1276"/>
      <c r="F34" s="1275"/>
      <c r="G34" s="1275"/>
      <c r="H34" s="1275"/>
      <c r="I34" s="1275"/>
      <c r="J34" s="1277"/>
      <c r="K34" s="1275"/>
      <c r="L34" s="1275"/>
      <c r="M34" s="1275"/>
      <c r="N34" s="1278"/>
      <c r="P34" s="792"/>
      <c r="Q34" s="792"/>
      <c r="R34" s="792"/>
      <c r="S34" s="792"/>
      <c r="T34" s="792"/>
      <c r="U34" s="792"/>
      <c r="W34" s="1288"/>
      <c r="X34" s="1246"/>
    </row>
    <row r="35" spans="1:26" s="132" customFormat="1" ht="10.5" x14ac:dyDescent="0.25">
      <c r="A35" s="1302" t="s">
        <v>333</v>
      </c>
      <c r="B35" s="1280">
        <f t="shared" ref="B35:B41" si="15">C35+D35</f>
        <v>456.4</v>
      </c>
      <c r="C35" s="1281">
        <v>456.4</v>
      </c>
      <c r="D35" s="1281">
        <v>0</v>
      </c>
      <c r="E35" s="1282">
        <f>$E$22</f>
        <v>1.4</v>
      </c>
      <c r="F35" s="1280">
        <f>+C35*E35</f>
        <v>638.95999999999992</v>
      </c>
      <c r="G35" s="1280">
        <f t="shared" ref="G35:G41" si="16">+D35*E35</f>
        <v>0</v>
      </c>
      <c r="H35" s="1283">
        <f t="shared" ref="H35:H41" si="17">SUM(F35*$F$22)</f>
        <v>1748833.5199999998</v>
      </c>
      <c r="I35" s="1283">
        <f t="shared" ref="I35:I41" si="18">SUM(G35*$G$22)</f>
        <v>0</v>
      </c>
      <c r="J35" s="1284">
        <f>$J$56*W35</f>
        <v>261232.01792174362</v>
      </c>
      <c r="K35" s="1285"/>
      <c r="L35" s="1286"/>
      <c r="M35" s="1283">
        <f t="shared" ref="M35:M41" si="19">SUM(H35+I35+J35+K35+L35)</f>
        <v>2010065.5379217435</v>
      </c>
      <c r="N35" s="1303">
        <f>SUM(M35/1000)</f>
        <v>2010.0655379217435</v>
      </c>
      <c r="P35" s="792">
        <f>H35</f>
        <v>1748833.5199999998</v>
      </c>
      <c r="Q35" s="792">
        <f>I35</f>
        <v>0</v>
      </c>
      <c r="R35" s="792">
        <f t="shared" ref="R35:R41" si="20">J35</f>
        <v>261232.01792174362</v>
      </c>
      <c r="S35" s="792">
        <f>X35*$S$55</f>
        <v>0</v>
      </c>
      <c r="T35" s="792">
        <v>0</v>
      </c>
      <c r="U35" s="792">
        <f t="shared" ref="U35:U42" si="21">SUM(P35:T35)</f>
        <v>2010065.5379217435</v>
      </c>
      <c r="W35" s="1288">
        <f>'[1]Fördelning bokn bara enl utfall'!K22</f>
        <v>9.3341483662260655E-3</v>
      </c>
      <c r="X35" s="1246">
        <v>0</v>
      </c>
    </row>
    <row r="36" spans="1:26" s="132" customFormat="1" ht="10.5" x14ac:dyDescent="0.25">
      <c r="A36" s="1302" t="s">
        <v>334</v>
      </c>
      <c r="B36" s="1280">
        <f t="shared" si="15"/>
        <v>1443.5</v>
      </c>
      <c r="C36" s="1280">
        <v>804</v>
      </c>
      <c r="D36" s="1281">
        <v>639.5</v>
      </c>
      <c r="E36" s="1282">
        <f t="shared" ref="E36" si="22">$E$22</f>
        <v>1.4</v>
      </c>
      <c r="F36" s="1280">
        <f t="shared" ref="F36:F41" si="23">+C36*E36</f>
        <v>1125.5999999999999</v>
      </c>
      <c r="G36" s="1280">
        <f t="shared" si="16"/>
        <v>895.3</v>
      </c>
      <c r="H36" s="1283">
        <f t="shared" si="17"/>
        <v>3080767.1999999997</v>
      </c>
      <c r="I36" s="1283">
        <f t="shared" si="18"/>
        <v>2450436.1</v>
      </c>
      <c r="J36" s="1284">
        <f>$J$56*W36</f>
        <v>1582548.0500136612</v>
      </c>
      <c r="K36" s="1291">
        <f>S36</f>
        <v>226837.66776743805</v>
      </c>
      <c r="L36" s="1286"/>
      <c r="M36" s="1283">
        <f t="shared" si="19"/>
        <v>7340589.0177810993</v>
      </c>
      <c r="N36" s="1303">
        <f t="shared" ref="N36" si="24">SUM(M36/1000)</f>
        <v>7340.5890177810998</v>
      </c>
      <c r="P36" s="792">
        <f t="shared" ref="P36:Q41" si="25">H36</f>
        <v>3080767.1999999997</v>
      </c>
      <c r="Q36" s="792">
        <f t="shared" si="25"/>
        <v>2450436.1</v>
      </c>
      <c r="R36" s="792">
        <f t="shared" si="20"/>
        <v>1582548.0500136612</v>
      </c>
      <c r="S36" s="792">
        <f>X36*$S$55</f>
        <v>226837.66776743805</v>
      </c>
      <c r="T36" s="792">
        <v>0</v>
      </c>
      <c r="U36" s="792">
        <f t="shared" si="21"/>
        <v>7340589.0177810993</v>
      </c>
      <c r="W36" s="1288">
        <f>'[1]Fördelning bokn bara enl utfall'!K28</f>
        <v>5.6546431073140432E-2</v>
      </c>
      <c r="X36" s="1246">
        <f>'[1]Grupprum 2025'!U23</f>
        <v>4.5227842657743531E-2</v>
      </c>
    </row>
    <row r="37" spans="1:26" s="132" customFormat="1" ht="10.5" x14ac:dyDescent="0.25">
      <c r="A37" s="1290" t="s">
        <v>335</v>
      </c>
      <c r="B37" s="1280">
        <f t="shared" si="15"/>
        <v>3923.3</v>
      </c>
      <c r="C37" s="1280">
        <v>1649.3</v>
      </c>
      <c r="D37" s="1280">
        <v>2274</v>
      </c>
      <c r="E37" s="1282">
        <f>$E$22</f>
        <v>1.4</v>
      </c>
      <c r="F37" s="1280">
        <f t="shared" si="23"/>
        <v>2309.02</v>
      </c>
      <c r="G37" s="1280">
        <f t="shared" si="16"/>
        <v>3183.6</v>
      </c>
      <c r="H37" s="1283">
        <f>SUM(F37*$F$22)</f>
        <v>6319787.7400000002</v>
      </c>
      <c r="I37" s="1283">
        <f t="shared" si="18"/>
        <v>8713513.1999999993</v>
      </c>
      <c r="J37" s="1284">
        <f>$J$56*W37</f>
        <v>4023743.5354816052</v>
      </c>
      <c r="K37" s="1291">
        <f>S37</f>
        <v>370459.72112339205</v>
      </c>
      <c r="L37" s="1286"/>
      <c r="M37" s="1283">
        <f t="shared" si="19"/>
        <v>19427504.196604997</v>
      </c>
      <c r="N37" s="1303">
        <f t="shared" ref="N37:N41" si="26">SUM(M37/1000)</f>
        <v>19427.504196604998</v>
      </c>
      <c r="P37" s="792">
        <f>H37</f>
        <v>6319787.7400000002</v>
      </c>
      <c r="Q37" s="792">
        <f t="shared" si="25"/>
        <v>8713513.1999999993</v>
      </c>
      <c r="R37" s="792">
        <f t="shared" si="20"/>
        <v>4023743.5354816052</v>
      </c>
      <c r="S37" s="792">
        <f>X37*$S$55</f>
        <v>370459.72112339205</v>
      </c>
      <c r="T37" s="792">
        <v>0</v>
      </c>
      <c r="U37" s="792">
        <f t="shared" si="21"/>
        <v>19427504.196604997</v>
      </c>
      <c r="W37" s="1288">
        <f>'[1]Fördelning bokn bara enl utfall'!K29</f>
        <v>0.14377341432580254</v>
      </c>
      <c r="X37" s="1246">
        <f>'[1]Grupprum 2025'!U24</f>
        <v>7.3863808171305279E-2</v>
      </c>
    </row>
    <row r="38" spans="1:26" s="132" customFormat="1" ht="10.5" x14ac:dyDescent="0.25">
      <c r="A38" s="1290" t="s">
        <v>336</v>
      </c>
      <c r="B38" s="1280">
        <f t="shared" si="15"/>
        <v>12.8</v>
      </c>
      <c r="C38" s="1280">
        <v>12.8</v>
      </c>
      <c r="D38" s="1281">
        <v>0</v>
      </c>
      <c r="E38" s="1282">
        <v>1</v>
      </c>
      <c r="F38" s="1280">
        <f t="shared" si="23"/>
        <v>12.8</v>
      </c>
      <c r="G38" s="1280">
        <f t="shared" si="16"/>
        <v>0</v>
      </c>
      <c r="H38" s="1283">
        <f>SUM(F38*$F$22)</f>
        <v>35033.599999999999</v>
      </c>
      <c r="I38" s="1283">
        <f t="shared" si="18"/>
        <v>0</v>
      </c>
      <c r="J38" s="1284">
        <f>$J$56*W38</f>
        <v>0</v>
      </c>
      <c r="K38" s="1291">
        <v>0</v>
      </c>
      <c r="L38" s="1286"/>
      <c r="M38" s="1283">
        <f t="shared" si="19"/>
        <v>35033.599999999999</v>
      </c>
      <c r="N38" s="1303">
        <f t="shared" si="26"/>
        <v>35.0336</v>
      </c>
      <c r="P38" s="792"/>
      <c r="Q38" s="792"/>
      <c r="R38" s="792"/>
      <c r="S38" s="792"/>
      <c r="T38" s="792"/>
      <c r="U38" s="792"/>
      <c r="W38" s="1288"/>
      <c r="X38" s="1246"/>
    </row>
    <row r="39" spans="1:26" s="132" customFormat="1" ht="10.5" x14ac:dyDescent="0.25">
      <c r="A39" s="1290" t="s">
        <v>337</v>
      </c>
      <c r="B39" s="1280">
        <f t="shared" si="15"/>
        <v>2051.6999999999998</v>
      </c>
      <c r="C39" s="1280">
        <v>1364.5</v>
      </c>
      <c r="D39" s="1281">
        <v>687.2</v>
      </c>
      <c r="E39" s="1282">
        <f t="shared" ref="E39:E41" si="27">$E$22</f>
        <v>1.4</v>
      </c>
      <c r="F39" s="1280">
        <f t="shared" si="23"/>
        <v>1910.3</v>
      </c>
      <c r="G39" s="1280">
        <f t="shared" si="16"/>
        <v>962.08</v>
      </c>
      <c r="H39" s="1283">
        <f t="shared" si="17"/>
        <v>5228491.0999999996</v>
      </c>
      <c r="I39" s="1283">
        <f t="shared" si="18"/>
        <v>2633212.96</v>
      </c>
      <c r="J39" s="1284">
        <f>$J$56*W39</f>
        <v>1657204.8124308344</v>
      </c>
      <c r="K39" s="1291">
        <f>S39</f>
        <v>524407.95273432881</v>
      </c>
      <c r="L39" s="1286"/>
      <c r="M39" s="1283">
        <f t="shared" si="19"/>
        <v>10043316.825165164</v>
      </c>
      <c r="N39" s="1303">
        <f t="shared" si="26"/>
        <v>10043.316825165164</v>
      </c>
      <c r="P39" s="792">
        <f t="shared" ref="P39:P41" si="28">H39</f>
        <v>5228491.0999999996</v>
      </c>
      <c r="Q39" s="792">
        <f t="shared" si="25"/>
        <v>2633212.96</v>
      </c>
      <c r="R39" s="792">
        <f t="shared" si="20"/>
        <v>1657204.8124308344</v>
      </c>
      <c r="S39" s="792">
        <f>X39*$S$55</f>
        <v>524407.95273432881</v>
      </c>
      <c r="T39" s="792">
        <v>0</v>
      </c>
      <c r="U39" s="792">
        <f t="shared" si="21"/>
        <v>10043316.825165164</v>
      </c>
      <c r="W39" s="1288">
        <f>'[1]Fördelning bokn bara enl utfall'!K30</f>
        <v>5.9214011037066368E-2</v>
      </c>
      <c r="X39" s="1246">
        <f>'[1]Grupprum 2025'!U25</f>
        <v>0.10455865028137211</v>
      </c>
    </row>
    <row r="40" spans="1:26" s="132" customFormat="1" ht="10.5" x14ac:dyDescent="0.25">
      <c r="A40" s="1290" t="s">
        <v>338</v>
      </c>
      <c r="B40" s="1280">
        <f t="shared" si="15"/>
        <v>48</v>
      </c>
      <c r="C40" s="1280">
        <v>0</v>
      </c>
      <c r="D40" s="1281">
        <v>48</v>
      </c>
      <c r="E40" s="1282">
        <v>1</v>
      </c>
      <c r="F40" s="1280">
        <v>0</v>
      </c>
      <c r="G40" s="1280">
        <f t="shared" si="16"/>
        <v>48</v>
      </c>
      <c r="H40" s="1283">
        <f t="shared" si="17"/>
        <v>0</v>
      </c>
      <c r="I40" s="1283">
        <f t="shared" si="18"/>
        <v>131376</v>
      </c>
      <c r="J40" s="1284">
        <v>0</v>
      </c>
      <c r="K40" s="1291">
        <v>0</v>
      </c>
      <c r="L40" s="1286"/>
      <c r="M40" s="1283">
        <f t="shared" si="19"/>
        <v>131376</v>
      </c>
      <c r="N40" s="1303">
        <f t="shared" si="26"/>
        <v>131.376</v>
      </c>
      <c r="P40" s="792"/>
      <c r="Q40" s="792">
        <f t="shared" si="25"/>
        <v>131376</v>
      </c>
      <c r="R40" s="792"/>
      <c r="S40" s="792"/>
      <c r="T40" s="792"/>
      <c r="U40" s="792"/>
      <c r="W40" s="1288"/>
      <c r="X40" s="1246"/>
    </row>
    <row r="41" spans="1:26" s="132" customFormat="1" ht="10.5" x14ac:dyDescent="0.25">
      <c r="A41" s="1290" t="s">
        <v>339</v>
      </c>
      <c r="B41" s="1280">
        <f t="shared" si="15"/>
        <v>3376.6</v>
      </c>
      <c r="C41" s="1280">
        <v>1276.5999999999999</v>
      </c>
      <c r="D41" s="1280">
        <v>2100</v>
      </c>
      <c r="E41" s="1282">
        <f t="shared" si="27"/>
        <v>1.4</v>
      </c>
      <c r="F41" s="1280">
        <f t="shared" si="23"/>
        <v>1787.2399999999998</v>
      </c>
      <c r="G41" s="1282">
        <f t="shared" si="16"/>
        <v>2940</v>
      </c>
      <c r="H41" s="1283">
        <f t="shared" si="17"/>
        <v>4891675.879999999</v>
      </c>
      <c r="I41" s="1283">
        <f t="shared" si="18"/>
        <v>8046780</v>
      </c>
      <c r="J41" s="1284">
        <f>$J$56*W41</f>
        <v>1921995.5678906261</v>
      </c>
      <c r="K41" s="1291">
        <f>S41</f>
        <v>316784.40259330563</v>
      </c>
      <c r="L41" s="1286"/>
      <c r="M41" s="1283">
        <f t="shared" si="19"/>
        <v>15177235.85048393</v>
      </c>
      <c r="N41" s="1303">
        <f t="shared" si="26"/>
        <v>15177.23585048393</v>
      </c>
      <c r="P41" s="792">
        <f t="shared" si="28"/>
        <v>4891675.879999999</v>
      </c>
      <c r="Q41" s="792">
        <f t="shared" si="25"/>
        <v>8046780</v>
      </c>
      <c r="R41" s="792">
        <f t="shared" si="20"/>
        <v>1921995.5678906261</v>
      </c>
      <c r="S41" s="792">
        <f>X41*$S$55</f>
        <v>316784.40259330563</v>
      </c>
      <c r="T41" s="792">
        <v>0</v>
      </c>
      <c r="U41" s="792">
        <f t="shared" si="21"/>
        <v>15177235.85048393</v>
      </c>
      <c r="W41" s="1288">
        <f>'[1]Fördelning bokn bara enl utfall'!K31</f>
        <v>6.8675317568822322E-2</v>
      </c>
      <c r="X41" s="1246">
        <f>'[1]Grupprum 2025'!U26</f>
        <v>6.316179873444272E-2</v>
      </c>
    </row>
    <row r="42" spans="1:26" s="132" customFormat="1" ht="10.5" x14ac:dyDescent="0.25">
      <c r="A42" s="1293" t="s">
        <v>340</v>
      </c>
      <c r="B42" s="1294">
        <f>SUM(B35:B41)</f>
        <v>11312.300000000001</v>
      </c>
      <c r="C42" s="1294">
        <f>SUM(C35:C41)</f>
        <v>5563.6</v>
      </c>
      <c r="D42" s="1294">
        <f>SUM(D35:D41)</f>
        <v>5748.7</v>
      </c>
      <c r="E42" s="1304"/>
      <c r="F42" s="1294">
        <f t="shared" ref="F42:K42" si="29">SUM(F35:F41)</f>
        <v>7783.92</v>
      </c>
      <c r="G42" s="1294">
        <f t="shared" si="29"/>
        <v>8028.98</v>
      </c>
      <c r="H42" s="1294">
        <f t="shared" si="29"/>
        <v>21304589.039999999</v>
      </c>
      <c r="I42" s="1294">
        <f t="shared" si="29"/>
        <v>21975318.259999998</v>
      </c>
      <c r="J42" s="1294">
        <f t="shared" si="29"/>
        <v>9446723.9837384708</v>
      </c>
      <c r="K42" s="1294">
        <f t="shared" si="29"/>
        <v>1438489.7442184645</v>
      </c>
      <c r="L42" s="1305"/>
      <c r="M42" s="1294">
        <f>SUM(M35:M41)</f>
        <v>54165121.02795694</v>
      </c>
      <c r="N42" s="1296">
        <f>SUM(N35:N41)</f>
        <v>54165.121027956928</v>
      </c>
      <c r="P42" s="793">
        <f>SUM(P35:P41)</f>
        <v>21269555.439999998</v>
      </c>
      <c r="Q42" s="793">
        <f>SUM(Q35:Q41)</f>
        <v>21975318.259999998</v>
      </c>
      <c r="R42" s="793">
        <f>SUM(R35:R41)</f>
        <v>9446723.9837384708</v>
      </c>
      <c r="S42" s="793">
        <f>SUM(S35:S41)</f>
        <v>1438489.7442184645</v>
      </c>
      <c r="T42" s="793">
        <f>SUM(T35:T41)</f>
        <v>0</v>
      </c>
      <c r="U42" s="793">
        <f t="shared" si="21"/>
        <v>54130087.427956931</v>
      </c>
      <c r="W42" s="1297">
        <f>SUM(W35:W41)</f>
        <v>0.33754332237105772</v>
      </c>
      <c r="X42" s="1306">
        <f>SUM(X36:X41)</f>
        <v>0.28681209984486367</v>
      </c>
      <c r="Y42" s="1307"/>
      <c r="Z42" s="792"/>
    </row>
    <row r="43" spans="1:26" s="132" customFormat="1" ht="9.75" customHeight="1" x14ac:dyDescent="0.25">
      <c r="A43" s="1269"/>
      <c r="B43" s="1298"/>
      <c r="C43" s="1298"/>
      <c r="D43" s="1298"/>
      <c r="E43" s="1299"/>
      <c r="F43" s="1308"/>
      <c r="G43" s="1308"/>
      <c r="H43" s="1308"/>
      <c r="I43" s="1308"/>
      <c r="J43" s="1300"/>
      <c r="K43" s="1300"/>
      <c r="L43" s="1300"/>
      <c r="M43" s="1300"/>
      <c r="N43" s="1309"/>
      <c r="P43" s="792"/>
      <c r="Q43" s="792"/>
      <c r="R43" s="792"/>
      <c r="S43" s="792"/>
      <c r="T43" s="792"/>
      <c r="U43" s="792"/>
      <c r="W43" s="1288"/>
    </row>
    <row r="44" spans="1:26" s="132" customFormat="1" ht="10.5" x14ac:dyDescent="0.25">
      <c r="A44" s="1310" t="s">
        <v>341</v>
      </c>
      <c r="B44" s="1311" t="s">
        <v>125</v>
      </c>
      <c r="C44" s="1311"/>
      <c r="D44" s="1311"/>
      <c r="E44" s="1276" t="s">
        <v>125</v>
      </c>
      <c r="F44" s="1311" t="s">
        <v>125</v>
      </c>
      <c r="G44" s="1311"/>
      <c r="H44" s="1311"/>
      <c r="I44" s="1311"/>
      <c r="J44" s="1277"/>
      <c r="K44" s="1275"/>
      <c r="L44" s="1275"/>
      <c r="M44" s="1275"/>
      <c r="N44" s="1278"/>
      <c r="P44" s="792"/>
      <c r="Q44" s="792"/>
      <c r="R44" s="792"/>
      <c r="S44" s="792"/>
      <c r="T44" s="792"/>
      <c r="U44" s="792"/>
      <c r="W44" s="1288"/>
    </row>
    <row r="45" spans="1:26" s="132" customFormat="1" ht="10" x14ac:dyDescent="0.2">
      <c r="A45" s="1312" t="s">
        <v>341</v>
      </c>
      <c r="B45" s="1280">
        <f>C45+D45</f>
        <v>5415.1</v>
      </c>
      <c r="C45" s="1280">
        <v>4771.6000000000004</v>
      </c>
      <c r="D45" s="1280">
        <v>643.5</v>
      </c>
      <c r="E45" s="1282">
        <f>$E$22</f>
        <v>1.4</v>
      </c>
      <c r="F45" s="1280">
        <f>+C45*E45</f>
        <v>6680.24</v>
      </c>
      <c r="G45" s="1280">
        <f>+D45*E45</f>
        <v>900.9</v>
      </c>
      <c r="H45" s="1283">
        <f>SUM(F45*$F$22)</f>
        <v>18283816.879999999</v>
      </c>
      <c r="I45" s="1283">
        <f>SUM(G45*$G$22)</f>
        <v>2465763.2999999998</v>
      </c>
      <c r="J45" s="1284">
        <f>J56*W45</f>
        <v>2357143.5103424517</v>
      </c>
      <c r="K45" s="1313"/>
      <c r="L45" s="1286"/>
      <c r="M45" s="1283">
        <f>SUM(H45+I45+J45+K45+L45)</f>
        <v>23106723.690342452</v>
      </c>
      <c r="N45" s="1303">
        <f>SUM(M45/1000)</f>
        <v>23106.723690342453</v>
      </c>
      <c r="P45" s="792">
        <f>H45</f>
        <v>18283816.879999999</v>
      </c>
      <c r="Q45" s="792">
        <f>I45</f>
        <v>2465763.2999999998</v>
      </c>
      <c r="R45" s="792">
        <f>J45</f>
        <v>2357143.5103424517</v>
      </c>
      <c r="S45" s="792">
        <f>K45</f>
        <v>0</v>
      </c>
      <c r="T45" s="792">
        <v>0</v>
      </c>
      <c r="U45" s="792">
        <f>SUM(P45:T45)</f>
        <v>23106723.690342452</v>
      </c>
      <c r="W45" s="1288">
        <f>'[1]Fördelning bokn bara enl utfall'!K23</f>
        <v>8.4223700528984966E-2</v>
      </c>
      <c r="X45" s="1307"/>
      <c r="Y45" s="792"/>
    </row>
    <row r="46" spans="1:26" s="132" customFormat="1" ht="10" x14ac:dyDescent="0.2">
      <c r="A46" s="1312" t="s">
        <v>342</v>
      </c>
      <c r="B46" s="1280">
        <f>C46+D46</f>
        <v>341.6</v>
      </c>
      <c r="C46" s="1280">
        <v>341.6</v>
      </c>
      <c r="D46" s="1280">
        <v>0</v>
      </c>
      <c r="E46" s="1282">
        <v>1</v>
      </c>
      <c r="F46" s="1280">
        <f>+C46*E46</f>
        <v>341.6</v>
      </c>
      <c r="G46" s="1280">
        <f>+D46*E46</f>
        <v>0</v>
      </c>
      <c r="H46" s="1283">
        <f>SUM(F46*$F$22)</f>
        <v>934959.20000000007</v>
      </c>
      <c r="I46" s="1283">
        <f>SUM(G46*$G$22)</f>
        <v>0</v>
      </c>
      <c r="J46" s="1284">
        <f>($J$53+$J$55)*W46</f>
        <v>0</v>
      </c>
      <c r="K46" s="1314"/>
      <c r="L46" s="1286"/>
      <c r="M46" s="1283">
        <f>SUM(H46+I46+J46+K46+L46)</f>
        <v>934959.20000000007</v>
      </c>
      <c r="N46" s="1303">
        <f>SUM(M46/1000)</f>
        <v>934.95920000000012</v>
      </c>
      <c r="P46" s="792">
        <f>H46</f>
        <v>934959.20000000007</v>
      </c>
      <c r="Q46" s="792">
        <f>I46</f>
        <v>0</v>
      </c>
      <c r="R46" s="792">
        <f>J46</f>
        <v>0</v>
      </c>
      <c r="S46" s="792"/>
      <c r="T46" s="792"/>
      <c r="U46" s="792"/>
      <c r="W46" s="1288"/>
      <c r="X46" s="1307"/>
      <c r="Y46" s="792"/>
    </row>
    <row r="47" spans="1:26" s="132" customFormat="1" ht="10" x14ac:dyDescent="0.2">
      <c r="A47" s="1312" t="s">
        <v>343</v>
      </c>
      <c r="B47" s="1280">
        <f>C47+D47</f>
        <v>4141.7</v>
      </c>
      <c r="C47" s="1280">
        <v>799.8</v>
      </c>
      <c r="D47" s="1280">
        <v>3341.9</v>
      </c>
      <c r="E47" s="1282">
        <v>1</v>
      </c>
      <c r="F47" s="1280">
        <f>+C47*E47</f>
        <v>799.8</v>
      </c>
      <c r="G47" s="1280">
        <f>+D47*E47</f>
        <v>3341.9</v>
      </c>
      <c r="H47" s="1283">
        <f>SUM(F47*$F$22)</f>
        <v>2189052.6</v>
      </c>
      <c r="I47" s="1283">
        <f>SUM(G47*$G$22)</f>
        <v>9146780.3000000007</v>
      </c>
      <c r="J47" s="1284">
        <v>0</v>
      </c>
      <c r="K47" s="1314"/>
      <c r="L47" s="1315"/>
      <c r="M47" s="1283">
        <f>SUM(H47+I47+J47+K47+L47)</f>
        <v>11335832.9</v>
      </c>
      <c r="N47" s="1303">
        <f>SUM(M47/1000)</f>
        <v>11335.832900000001</v>
      </c>
      <c r="P47" s="792">
        <f>H47</f>
        <v>2189052.6</v>
      </c>
      <c r="Q47" s="792">
        <f>I47</f>
        <v>9146780.3000000007</v>
      </c>
      <c r="R47" s="792">
        <f>J49</f>
        <v>0</v>
      </c>
      <c r="S47" s="792">
        <f>K49</f>
        <v>0</v>
      </c>
      <c r="T47" s="792">
        <f>L49</f>
        <v>2272257.4</v>
      </c>
      <c r="U47" s="792">
        <f>SUM(P47:T47)</f>
        <v>13608090.300000001</v>
      </c>
      <c r="W47" s="1288"/>
      <c r="X47" s="1307"/>
      <c r="Y47" s="1316"/>
    </row>
    <row r="48" spans="1:26" s="132" customFormat="1" ht="11.25" customHeight="1" x14ac:dyDescent="0.25">
      <c r="A48" s="1312" t="s">
        <v>344</v>
      </c>
      <c r="B48" s="1280">
        <f>C48+D48</f>
        <v>338.29999999999995</v>
      </c>
      <c r="C48" s="1280">
        <v>322.39999999999998</v>
      </c>
      <c r="D48" s="1280">
        <v>15.9</v>
      </c>
      <c r="E48" s="1282">
        <v>1.4</v>
      </c>
      <c r="F48" s="1280">
        <f>+C48*E48</f>
        <v>451.35999999999996</v>
      </c>
      <c r="G48" s="1280">
        <f>+D48*E48</f>
        <v>22.259999999999998</v>
      </c>
      <c r="H48" s="1283">
        <f>SUM(F48*$F$22)</f>
        <v>1235372.3199999998</v>
      </c>
      <c r="I48" s="1283">
        <f>SUM(G48*$G$22)</f>
        <v>60925.619999999995</v>
      </c>
      <c r="J48" s="1284"/>
      <c r="K48" s="1314"/>
      <c r="L48" s="1315"/>
      <c r="M48" s="1283">
        <f>SUM(H48+I48+J48+K48+L48)</f>
        <v>1296297.94</v>
      </c>
      <c r="N48" s="1303">
        <f>SUM(M48/1000)</f>
        <v>1296.2979399999999</v>
      </c>
      <c r="P48" s="793">
        <f>SUM(P45:P47)</f>
        <v>21407828.68</v>
      </c>
      <c r="Q48" s="793">
        <f>SUM(Q45:Q47)</f>
        <v>11612543.600000001</v>
      </c>
      <c r="R48" s="793">
        <f>SUM(R45:R47)</f>
        <v>2357143.5103424517</v>
      </c>
      <c r="S48" s="793">
        <f>SUM(S45:S47)</f>
        <v>0</v>
      </c>
      <c r="T48" s="793">
        <f>SUM(T45:T47)</f>
        <v>2272257.4</v>
      </c>
      <c r="U48" s="793">
        <f>SUM(P48:T48)</f>
        <v>37649773.190342449</v>
      </c>
      <c r="W48" s="1297">
        <f>SUM(W45:W47)</f>
        <v>8.4223700528984966E-2</v>
      </c>
      <c r="X48" s="1317"/>
    </row>
    <row r="49" spans="1:24" s="93" customFormat="1" ht="11.25" customHeight="1" x14ac:dyDescent="0.2">
      <c r="A49" s="1312" t="s">
        <v>345</v>
      </c>
      <c r="B49" s="1280">
        <f>C49+D49</f>
        <v>830.2</v>
      </c>
      <c r="C49" s="1280">
        <v>830.2</v>
      </c>
      <c r="D49" s="1318">
        <v>0</v>
      </c>
      <c r="E49" s="1319">
        <v>1</v>
      </c>
      <c r="F49" s="1280">
        <f>+C49*E49</f>
        <v>830.2</v>
      </c>
      <c r="G49" s="1280">
        <f>D49*E49</f>
        <v>0</v>
      </c>
      <c r="H49" s="1313"/>
      <c r="I49" s="1313"/>
      <c r="J49" s="1313"/>
      <c r="K49" s="1314"/>
      <c r="L49" s="1280">
        <f>(F49+G49)*F22</f>
        <v>2272257.4</v>
      </c>
      <c r="M49" s="1283">
        <f>SUM(H49+I49+J49+K49+L49)</f>
        <v>2272257.4</v>
      </c>
      <c r="N49" s="1303">
        <f>SUM(M49/1000)</f>
        <v>2272.2574</v>
      </c>
      <c r="P49" s="792"/>
      <c r="Q49" s="792"/>
      <c r="R49" s="792"/>
      <c r="S49" s="792"/>
      <c r="T49" s="792"/>
      <c r="U49" s="792"/>
      <c r="W49" s="1288"/>
      <c r="X49" s="132"/>
    </row>
    <row r="50" spans="1:24" s="93" customFormat="1" ht="11.25" customHeight="1" x14ac:dyDescent="0.25">
      <c r="A50" s="1293" t="s">
        <v>346</v>
      </c>
      <c r="B50" s="1320">
        <f>SUM(B45:B49)</f>
        <v>11066.900000000001</v>
      </c>
      <c r="C50" s="1320">
        <f>SUM(C45:C49)</f>
        <v>7065.6</v>
      </c>
      <c r="D50" s="1320">
        <f>SUM(D45:D49)</f>
        <v>4001.3</v>
      </c>
      <c r="E50" s="1321"/>
      <c r="F50" s="1322">
        <f>SUM(F45:F49)</f>
        <v>9103.2000000000007</v>
      </c>
      <c r="G50" s="1322">
        <f>SUM(G45:G49)</f>
        <v>4265.0600000000004</v>
      </c>
      <c r="H50" s="1323">
        <f>SUM(H45:H49)</f>
        <v>22643201</v>
      </c>
      <c r="I50" s="1323">
        <f>SUM(I45:I49)</f>
        <v>11673469.220000001</v>
      </c>
      <c r="J50" s="1323">
        <f>SUM(J45:J49)</f>
        <v>2357143.5103424517</v>
      </c>
      <c r="K50" s="1324"/>
      <c r="L50" s="1325">
        <f>SUM(L45:L49)</f>
        <v>2272257.4</v>
      </c>
      <c r="M50" s="1323">
        <f>SUM(M45:M49)</f>
        <v>38946071.130342446</v>
      </c>
      <c r="N50" s="1326">
        <f>SUM(N45:N49)</f>
        <v>38946.071130342454</v>
      </c>
      <c r="P50" s="1327"/>
      <c r="R50" s="792"/>
    </row>
    <row r="51" spans="1:24" s="132" customFormat="1" ht="10.5" x14ac:dyDescent="0.25">
      <c r="A51" s="1328"/>
      <c r="B51" s="1329"/>
      <c r="C51" s="1330"/>
      <c r="D51" s="1330"/>
      <c r="E51" s="1331"/>
      <c r="F51" s="1332"/>
      <c r="G51" s="1332"/>
      <c r="H51" s="1333"/>
      <c r="I51" s="1333"/>
      <c r="J51" s="1329"/>
      <c r="K51" s="1334"/>
      <c r="L51" s="1335"/>
      <c r="M51" s="1329"/>
      <c r="N51" s="1336"/>
      <c r="P51" s="792"/>
      <c r="R51" s="792"/>
      <c r="S51" s="792"/>
      <c r="T51" s="792"/>
      <c r="U51" s="792"/>
      <c r="W51" s="1248">
        <f>1-(W48+W42+W32)</f>
        <v>0</v>
      </c>
      <c r="X51" s="1337">
        <f>X42+X32</f>
        <v>1.0000000000000002</v>
      </c>
    </row>
    <row r="52" spans="1:24" s="132" customFormat="1" ht="10.5" x14ac:dyDescent="0.25">
      <c r="A52" s="1274" t="s">
        <v>347</v>
      </c>
      <c r="B52" s="1338" t="s">
        <v>125</v>
      </c>
      <c r="C52" s="1338"/>
      <c r="D52" s="1338"/>
      <c r="E52" s="1276"/>
      <c r="F52" s="1311"/>
      <c r="G52" s="1311"/>
      <c r="H52" s="1311"/>
      <c r="I52" s="1311"/>
      <c r="J52" s="1277"/>
      <c r="K52" s="1275"/>
      <c r="L52" s="1275"/>
      <c r="M52" s="1275"/>
      <c r="N52" s="1278"/>
      <c r="P52" s="792"/>
      <c r="R52" s="792"/>
    </row>
    <row r="53" spans="1:24" s="132" customFormat="1" ht="10" x14ac:dyDescent="0.2">
      <c r="A53" s="1339" t="s">
        <v>348</v>
      </c>
      <c r="B53" s="1280">
        <f>C53+D53</f>
        <v>6048.7</v>
      </c>
      <c r="C53" s="1281">
        <v>6048.7</v>
      </c>
      <c r="D53" s="1281">
        <v>0</v>
      </c>
      <c r="E53" s="1282">
        <f>$E$22</f>
        <v>1.4</v>
      </c>
      <c r="F53" s="1280">
        <f>+C53*E53</f>
        <v>8468.1799999999985</v>
      </c>
      <c r="G53" s="1280">
        <f>D53*E53</f>
        <v>0</v>
      </c>
      <c r="H53" s="1314"/>
      <c r="I53" s="1314"/>
      <c r="J53" s="1283">
        <f>(F53+G53)*$F$22</f>
        <v>23177408.659999996</v>
      </c>
      <c r="K53" s="1314"/>
      <c r="L53" s="1340"/>
      <c r="M53" s="1285"/>
      <c r="N53" s="1340"/>
      <c r="P53" s="792"/>
      <c r="U53" s="792"/>
    </row>
    <row r="54" spans="1:24" s="132" customFormat="1" ht="10" x14ac:dyDescent="0.2">
      <c r="A54" s="1341" t="s">
        <v>300</v>
      </c>
      <c r="B54" s="1280">
        <f>C54+D54</f>
        <v>1308.9000000000001</v>
      </c>
      <c r="C54" s="1281">
        <v>1308.9000000000001</v>
      </c>
      <c r="D54" s="1342">
        <v>0</v>
      </c>
      <c r="E54" s="1282">
        <f>$E$22</f>
        <v>1.4</v>
      </c>
      <c r="F54" s="1280">
        <f>+C54*E54</f>
        <v>1832.46</v>
      </c>
      <c r="G54" s="1280">
        <f>D54*E54</f>
        <v>0</v>
      </c>
      <c r="H54" s="1314"/>
      <c r="I54" s="1314"/>
      <c r="J54" s="1314"/>
      <c r="K54" s="1283">
        <f>(F54+G54)*$F$22</f>
        <v>5015443.0200000005</v>
      </c>
      <c r="L54" s="1286"/>
      <c r="M54" s="1285"/>
      <c r="N54" s="1340"/>
      <c r="S54" s="792" t="s">
        <v>125</v>
      </c>
    </row>
    <row r="55" spans="1:24" s="132" customFormat="1" ht="10" x14ac:dyDescent="0.2">
      <c r="A55" s="1312" t="s">
        <v>349</v>
      </c>
      <c r="B55" s="1280">
        <f>C55+D55</f>
        <v>1255.0999999999999</v>
      </c>
      <c r="C55" s="1281">
        <v>1255.0999999999999</v>
      </c>
      <c r="D55" s="1342">
        <v>0</v>
      </c>
      <c r="E55" s="1282">
        <f>$E$22</f>
        <v>1.4</v>
      </c>
      <c r="F55" s="1280">
        <f>+C55*E55</f>
        <v>1757.1399999999999</v>
      </c>
      <c r="G55" s="1280">
        <f>D55*E55</f>
        <v>0</v>
      </c>
      <c r="H55" s="1314"/>
      <c r="I55" s="1314"/>
      <c r="J55" s="1283">
        <f>(F55+G55)*$F$22</f>
        <v>4809292.18</v>
      </c>
      <c r="K55" s="1314"/>
      <c r="L55" s="1286"/>
      <c r="M55" s="1285"/>
      <c r="N55" s="1340"/>
      <c r="P55" s="792"/>
      <c r="R55" s="792">
        <f>R48+R42+R32</f>
        <v>27986700.839999996</v>
      </c>
      <c r="S55" s="792">
        <f>K54</f>
        <v>5015443.0200000005</v>
      </c>
      <c r="U55" s="792"/>
    </row>
    <row r="56" spans="1:24" s="132" customFormat="1" ht="11" thickBot="1" x14ac:dyDescent="0.3">
      <c r="A56" s="1343" t="s">
        <v>350</v>
      </c>
      <c r="B56" s="1320">
        <f>SUM(B53:B55)</f>
        <v>8612.7000000000007</v>
      </c>
      <c r="C56" s="1320">
        <f>SUM(C53:C55)</f>
        <v>8612.7000000000007</v>
      </c>
      <c r="D56" s="1320">
        <f>SUM(D53:D55)</f>
        <v>0</v>
      </c>
      <c r="E56" s="1344"/>
      <c r="F56" s="1320">
        <f>SUM(F53:F55)</f>
        <v>12057.779999999999</v>
      </c>
      <c r="G56" s="1320">
        <f>SUM(G53:G55)</f>
        <v>0</v>
      </c>
      <c r="H56" s="1320"/>
      <c r="I56" s="1320"/>
      <c r="J56" s="1320">
        <f>SUM(J53:J55)</f>
        <v>27986700.839999996</v>
      </c>
      <c r="K56" s="1320">
        <f>SUM(K53:K55)</f>
        <v>5015443.0200000005</v>
      </c>
      <c r="L56" s="1320"/>
      <c r="M56" s="1320"/>
      <c r="N56" s="1345"/>
      <c r="P56" s="792"/>
      <c r="S56" s="792" t="s">
        <v>125</v>
      </c>
    </row>
    <row r="57" spans="1:24" ht="13" thickBot="1" x14ac:dyDescent="0.3">
      <c r="A57" s="1346" t="s">
        <v>351</v>
      </c>
      <c r="B57" s="1347">
        <f>SUM(B32,B42,B50,B56)</f>
        <v>41023.100000000006</v>
      </c>
      <c r="C57" s="1347">
        <f>SUM(C32,C42,C50,C56)</f>
        <v>28908.3</v>
      </c>
      <c r="D57" s="1347">
        <f>SUM(D32,D42,D50,D56)</f>
        <v>12114.8</v>
      </c>
      <c r="E57" s="1348"/>
      <c r="F57" s="1347">
        <f>SUM(F32,F42,F50,F56)</f>
        <v>39639.300000000003</v>
      </c>
      <c r="G57" s="1347">
        <f>SUM(G32,G42,G50,G56)</f>
        <v>15574.439999999999</v>
      </c>
      <c r="H57" s="1347"/>
      <c r="I57" s="1347"/>
      <c r="J57" s="1347"/>
      <c r="K57" s="1347"/>
      <c r="L57" s="1347"/>
      <c r="M57" s="1347"/>
      <c r="N57" s="1349">
        <f>SUM(N32,N42,N50)</f>
        <v>151120.00638000001</v>
      </c>
      <c r="R57" s="1350" t="s">
        <v>125</v>
      </c>
    </row>
    <row r="58" spans="1:24" ht="13" x14ac:dyDescent="0.3">
      <c r="A58" s="93"/>
      <c r="B58" s="1351"/>
      <c r="C58" s="1351"/>
      <c r="D58" s="1351"/>
      <c r="E58" s="1352"/>
      <c r="F58" s="1351"/>
      <c r="G58" s="1351"/>
      <c r="H58" s="1351"/>
      <c r="I58" s="1351"/>
      <c r="J58" s="1351"/>
      <c r="K58" s="1351"/>
      <c r="L58" s="1351"/>
      <c r="M58" s="1351"/>
      <c r="N58" s="1351"/>
    </row>
    <row r="59" spans="1:24" ht="13" x14ac:dyDescent="0.3">
      <c r="A59" s="93" t="s">
        <v>352</v>
      </c>
      <c r="F59" s="1350"/>
      <c r="G59" s="1350"/>
      <c r="H59" s="1350"/>
      <c r="I59" s="1353"/>
      <c r="J59" s="1350"/>
      <c r="N59" s="1350"/>
      <c r="P59" s="1354"/>
      <c r="R59" s="1350"/>
    </row>
    <row r="60" spans="1:24" x14ac:dyDescent="0.25">
      <c r="A60" s="93" t="s">
        <v>353</v>
      </c>
      <c r="N60" s="1350"/>
      <c r="P60" s="1350"/>
      <c r="Q60" s="1350">
        <f>K26</f>
        <v>1059315.1619931392</v>
      </c>
    </row>
    <row r="61" spans="1:24" x14ac:dyDescent="0.25">
      <c r="A61" s="93" t="s">
        <v>354</v>
      </c>
      <c r="J61" s="1350"/>
      <c r="L61" s="1350"/>
      <c r="M61" s="1350"/>
      <c r="N61" s="1350"/>
      <c r="P61" s="1350"/>
    </row>
    <row r="62" spans="1:24" x14ac:dyDescent="0.25">
      <c r="A62" s="93" t="s">
        <v>355</v>
      </c>
      <c r="J62" s="1355"/>
      <c r="K62" s="1350"/>
      <c r="N62" s="1249"/>
    </row>
    <row r="63" spans="1:24" x14ac:dyDescent="0.25">
      <c r="A63" s="93"/>
      <c r="I63" s="1353"/>
      <c r="K63" s="1355"/>
      <c r="M63" s="1350"/>
      <c r="N63" s="1350"/>
    </row>
    <row r="64" spans="1:24" ht="13" x14ac:dyDescent="0.3">
      <c r="A64" s="93"/>
      <c r="D64" s="1356"/>
      <c r="I64" s="1353"/>
    </row>
    <row r="65" spans="1:11" x14ac:dyDescent="0.25">
      <c r="A65" s="93"/>
    </row>
    <row r="66" spans="1:11" x14ac:dyDescent="0.25">
      <c r="K66" s="1350"/>
    </row>
  </sheetData>
  <mergeCells count="1">
    <mergeCell ref="A20:A22"/>
  </mergeCells>
  <phoneticPr fontId="20" type="noConversion"/>
  <pageMargins left="0.23622047244094491" right="0.23622047244094491" top="0.74803149606299213" bottom="0.74803149606299213" header="0.31496062992125984" footer="0.31496062992125984"/>
  <pageSetup paperSize="8" scale="74" orientation="landscape" r:id="rId1"/>
  <headerFooter>
    <oddHeader>&amp;L&amp;"Calibri"&amp;10&amp;K000000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BM143"/>
  <sheetViews>
    <sheetView topLeftCell="A27" zoomScaleNormal="100" workbookViewId="0">
      <selection activeCell="I37" sqref="I37"/>
    </sheetView>
  </sheetViews>
  <sheetFormatPr defaultColWidth="8.81640625" defaultRowHeight="12.5" x14ac:dyDescent="0.25"/>
  <cols>
    <col min="1" max="1" width="8.81640625" style="14"/>
    <col min="2" max="2" width="11.54296875" style="14" customWidth="1"/>
    <col min="3" max="3" width="29.54296875" style="14" customWidth="1"/>
    <col min="4" max="4" width="15.1796875" style="14" customWidth="1"/>
    <col min="5" max="5" width="4" style="14" customWidth="1"/>
    <col min="6" max="6" width="15.1796875" style="14" customWidth="1"/>
    <col min="7" max="7" width="22.54296875" style="14" customWidth="1"/>
    <col min="8" max="8" width="11" style="14" bestFit="1" customWidth="1"/>
    <col min="9" max="9" width="8.81640625" style="32"/>
    <col min="10" max="10" width="2.54296875" style="32" customWidth="1"/>
    <col min="11" max="11" width="18.54296875" style="32" customWidth="1"/>
    <col min="12" max="12" width="7.1796875" style="32" customWidth="1"/>
    <col min="13" max="13" width="17.453125" style="32" customWidth="1"/>
    <col min="14" max="15" width="8.81640625" style="32" customWidth="1"/>
    <col min="16" max="65" width="8.81640625" style="32"/>
    <col min="66" max="16384" width="8.81640625" style="14"/>
  </cols>
  <sheetData>
    <row r="1" spans="1:14" ht="14" x14ac:dyDescent="0.3">
      <c r="A1" s="15" t="s">
        <v>356</v>
      </c>
      <c r="B1" s="2"/>
      <c r="C1" s="2"/>
      <c r="D1" s="2"/>
      <c r="E1" s="2"/>
      <c r="F1" s="2"/>
      <c r="G1" s="2"/>
      <c r="H1" s="3" t="s">
        <v>357</v>
      </c>
      <c r="J1" s="2"/>
    </row>
    <row r="2" spans="1:14" x14ac:dyDescent="0.25">
      <c r="A2" s="2"/>
      <c r="B2" s="2"/>
      <c r="C2" s="2"/>
      <c r="D2" s="2"/>
      <c r="E2" s="2"/>
      <c r="F2" s="2"/>
      <c r="G2" s="2"/>
      <c r="H2" s="1">
        <v>45716</v>
      </c>
      <c r="I2" s="35"/>
      <c r="J2" s="2"/>
      <c r="K2" s="31"/>
    </row>
    <row r="3" spans="1:14" ht="13" x14ac:dyDescent="0.3">
      <c r="A3" s="12" t="s">
        <v>358</v>
      </c>
      <c r="B3" s="2"/>
      <c r="C3" s="2"/>
      <c r="D3" s="2"/>
      <c r="E3" s="2"/>
      <c r="F3" s="2"/>
      <c r="G3" s="2"/>
      <c r="H3" s="2"/>
      <c r="N3" s="2"/>
    </row>
    <row r="4" spans="1:14" ht="20.5" customHeight="1" x14ac:dyDescent="0.25">
      <c r="A4" s="2" t="s">
        <v>359</v>
      </c>
      <c r="B4" s="2"/>
      <c r="C4" s="2"/>
      <c r="D4" s="2"/>
      <c r="E4" s="2"/>
      <c r="F4" s="2"/>
      <c r="G4" s="2"/>
      <c r="H4" s="2"/>
      <c r="N4" s="2"/>
    </row>
    <row r="5" spans="1:14" x14ac:dyDescent="0.25">
      <c r="A5" s="2" t="s">
        <v>360</v>
      </c>
      <c r="B5" s="2"/>
      <c r="C5" s="2"/>
      <c r="D5" s="36" t="s">
        <v>361</v>
      </c>
      <c r="E5" s="2"/>
      <c r="F5" s="2"/>
      <c r="G5" s="2"/>
      <c r="H5" s="2"/>
      <c r="N5" s="2"/>
    </row>
    <row r="6" spans="1:14" x14ac:dyDescent="0.25">
      <c r="A6" s="2"/>
      <c r="B6" s="2"/>
      <c r="C6" s="2"/>
      <c r="D6" s="36" t="s">
        <v>362</v>
      </c>
      <c r="E6" s="2"/>
      <c r="F6" s="2"/>
      <c r="G6" s="2"/>
      <c r="H6" s="2"/>
      <c r="N6" s="2"/>
    </row>
    <row r="7" spans="1:14" x14ac:dyDescent="0.25">
      <c r="A7" s="2"/>
      <c r="B7" s="2"/>
      <c r="C7" s="2"/>
      <c r="D7" s="36" t="s">
        <v>363</v>
      </c>
      <c r="E7" s="2"/>
      <c r="F7" s="2"/>
      <c r="G7" s="2"/>
      <c r="H7" s="2"/>
      <c r="N7" s="2"/>
    </row>
    <row r="8" spans="1:14" x14ac:dyDescent="0.25">
      <c r="A8" s="2"/>
      <c r="B8" s="2"/>
      <c r="C8" s="2"/>
      <c r="D8" s="36" t="s">
        <v>364</v>
      </c>
      <c r="E8" s="37"/>
      <c r="F8" s="2"/>
      <c r="G8" s="2"/>
      <c r="H8" s="2"/>
      <c r="N8" s="2"/>
    </row>
    <row r="9" spans="1:14" x14ac:dyDescent="0.25">
      <c r="A9" s="2"/>
      <c r="B9" s="2"/>
      <c r="C9" s="2"/>
      <c r="D9" s="36" t="s">
        <v>365</v>
      </c>
      <c r="E9" s="2"/>
      <c r="F9" s="2"/>
      <c r="G9" s="2"/>
      <c r="H9" s="2"/>
      <c r="N9" s="2"/>
    </row>
    <row r="10" spans="1:14" x14ac:dyDescent="0.25">
      <c r="A10" s="2"/>
      <c r="B10" s="2"/>
      <c r="C10" s="2"/>
      <c r="D10" s="36" t="s">
        <v>366</v>
      </c>
      <c r="E10" s="2"/>
      <c r="F10" s="2"/>
      <c r="G10" s="2"/>
      <c r="H10" s="2"/>
      <c r="N10" s="2"/>
    </row>
    <row r="11" spans="1:14" x14ac:dyDescent="0.25">
      <c r="A11" s="2"/>
      <c r="B11" s="2"/>
      <c r="C11" s="2"/>
      <c r="D11" s="36" t="s">
        <v>367</v>
      </c>
      <c r="E11" s="2"/>
      <c r="F11" s="2"/>
      <c r="G11" s="2"/>
      <c r="H11" s="2"/>
      <c r="N11" s="2"/>
    </row>
    <row r="12" spans="1:14" x14ac:dyDescent="0.25">
      <c r="A12" s="2"/>
      <c r="B12" s="2"/>
      <c r="C12" s="2"/>
      <c r="D12" s="36" t="s">
        <v>368</v>
      </c>
      <c r="E12" s="2"/>
      <c r="F12" s="2"/>
      <c r="G12" s="2"/>
      <c r="H12" s="2"/>
      <c r="N12" s="2"/>
    </row>
    <row r="13" spans="1:14" x14ac:dyDescent="0.25">
      <c r="A13" s="2"/>
      <c r="B13" s="2"/>
      <c r="C13" s="2"/>
      <c r="D13" s="36" t="s">
        <v>369</v>
      </c>
      <c r="E13" s="2"/>
      <c r="F13" s="2"/>
      <c r="G13" s="2"/>
      <c r="H13" s="2"/>
      <c r="N13" s="2"/>
    </row>
    <row r="14" spans="1:14" x14ac:dyDescent="0.25">
      <c r="A14" s="2"/>
      <c r="B14" s="2"/>
      <c r="C14" s="2"/>
      <c r="D14" s="36" t="s">
        <v>370</v>
      </c>
      <c r="E14" s="2"/>
      <c r="F14" s="2"/>
      <c r="G14" s="2"/>
      <c r="H14" s="2"/>
      <c r="N14" s="2"/>
    </row>
    <row r="15" spans="1:14" x14ac:dyDescent="0.25">
      <c r="A15" s="2"/>
      <c r="B15" s="2"/>
      <c r="C15" s="2"/>
      <c r="D15" s="36" t="s">
        <v>371</v>
      </c>
      <c r="E15" s="2"/>
      <c r="F15" s="2"/>
      <c r="G15" s="2"/>
      <c r="H15" s="2"/>
      <c r="N15" s="2"/>
    </row>
    <row r="16" spans="1:14" x14ac:dyDescent="0.25">
      <c r="A16" s="2"/>
      <c r="B16" s="2"/>
      <c r="C16" s="2"/>
      <c r="D16" s="36" t="s">
        <v>372</v>
      </c>
      <c r="E16" s="2"/>
      <c r="F16" s="38"/>
      <c r="G16" s="2"/>
      <c r="H16" s="2"/>
      <c r="N16" s="2"/>
    </row>
    <row r="17" spans="1:14" ht="5.5" customHeight="1" x14ac:dyDescent="0.25">
      <c r="A17" s="2"/>
      <c r="B17" s="2"/>
      <c r="C17" s="2"/>
      <c r="D17" s="2"/>
      <c r="E17" s="2"/>
      <c r="F17" s="2"/>
      <c r="G17" s="2"/>
      <c r="H17" s="2"/>
      <c r="N17" s="2"/>
    </row>
    <row r="18" spans="1:14" x14ac:dyDescent="0.25">
      <c r="A18" s="39" t="s">
        <v>373</v>
      </c>
      <c r="B18" s="40"/>
      <c r="C18" s="40"/>
      <c r="D18" s="40"/>
      <c r="E18" s="40"/>
      <c r="F18" s="40"/>
      <c r="G18" s="41"/>
      <c r="H18" s="2"/>
      <c r="N18" s="2"/>
    </row>
    <row r="19" spans="1:14" x14ac:dyDescent="0.25">
      <c r="A19" s="40" t="s">
        <v>374</v>
      </c>
      <c r="B19" s="40"/>
      <c r="C19" s="40"/>
      <c r="D19" s="40"/>
      <c r="E19" s="40"/>
      <c r="F19" s="40"/>
      <c r="G19" s="41"/>
      <c r="H19" s="2"/>
      <c r="N19" s="2"/>
    </row>
    <row r="20" spans="1:14" x14ac:dyDescent="0.25">
      <c r="A20" s="40" t="s">
        <v>375</v>
      </c>
      <c r="B20" s="40"/>
      <c r="C20" s="40"/>
      <c r="D20" s="40"/>
      <c r="E20" s="40"/>
      <c r="F20" s="40"/>
      <c r="G20" s="5"/>
      <c r="H20" s="2"/>
      <c r="N20" s="2"/>
    </row>
    <row r="21" spans="1:14" x14ac:dyDescent="0.25">
      <c r="A21" s="2"/>
      <c r="B21" s="2"/>
      <c r="C21" s="2"/>
      <c r="D21" s="2"/>
      <c r="E21" s="2"/>
      <c r="F21" s="2"/>
      <c r="G21" s="2"/>
      <c r="H21" s="2"/>
      <c r="N21" s="2"/>
    </row>
    <row r="22" spans="1:14" x14ac:dyDescent="0.25">
      <c r="A22" s="42" t="s">
        <v>376</v>
      </c>
      <c r="B22" s="7"/>
      <c r="C22" s="7"/>
      <c r="D22" s="7"/>
      <c r="E22" s="7"/>
      <c r="F22" s="7"/>
      <c r="G22" s="7"/>
      <c r="H22" s="7"/>
      <c r="N22" s="2"/>
    </row>
    <row r="23" spans="1:14" x14ac:dyDescent="0.25">
      <c r="A23" s="7"/>
      <c r="B23" s="43" t="s">
        <v>377</v>
      </c>
      <c r="C23" s="43"/>
      <c r="D23" s="43"/>
      <c r="E23" s="43"/>
      <c r="F23" s="43"/>
      <c r="G23" s="44" t="s">
        <v>378</v>
      </c>
      <c r="H23" s="7"/>
      <c r="N23" s="2"/>
    </row>
    <row r="24" spans="1:14" x14ac:dyDescent="0.25">
      <c r="A24" s="7"/>
      <c r="B24" s="45" t="s">
        <v>379</v>
      </c>
      <c r="C24" s="7"/>
      <c r="D24" s="7"/>
      <c r="E24" s="7"/>
      <c r="F24" s="7"/>
      <c r="G24" s="7"/>
      <c r="H24" s="7"/>
      <c r="N24" s="2"/>
    </row>
    <row r="25" spans="1:14" x14ac:dyDescent="0.25">
      <c r="A25" s="7"/>
      <c r="B25" s="45"/>
      <c r="C25" s="7"/>
      <c r="D25" s="7"/>
      <c r="E25" s="7"/>
      <c r="F25" s="7"/>
      <c r="G25" s="7"/>
      <c r="H25" s="7"/>
      <c r="N25" s="2"/>
    </row>
    <row r="26" spans="1:14" s="32" customFormat="1" x14ac:dyDescent="0.25">
      <c r="A26" s="2"/>
      <c r="B26" s="46"/>
      <c r="C26" s="2"/>
      <c r="D26" s="2"/>
      <c r="E26" s="2"/>
      <c r="F26" s="2"/>
      <c r="G26" s="2"/>
      <c r="H26" s="2"/>
      <c r="N26" s="2"/>
    </row>
    <row r="27" spans="1:14" s="32" customFormat="1" x14ac:dyDescent="0.25">
      <c r="A27" s="2" t="s">
        <v>380</v>
      </c>
      <c r="B27" s="46"/>
      <c r="C27" s="2"/>
      <c r="D27" s="2"/>
      <c r="E27" s="2"/>
      <c r="F27" s="2"/>
      <c r="G27" s="2"/>
      <c r="H27" s="2"/>
      <c r="N27" s="2"/>
    </row>
    <row r="28" spans="1:14" s="32" customFormat="1" x14ac:dyDescent="0.25">
      <c r="A28" s="2" t="s">
        <v>381</v>
      </c>
      <c r="B28" s="46"/>
      <c r="C28" s="2"/>
      <c r="D28" s="2"/>
      <c r="E28" s="2"/>
      <c r="F28" s="2"/>
      <c r="G28" s="2"/>
      <c r="H28" s="2"/>
      <c r="N28" s="2"/>
    </row>
    <row r="29" spans="1:14" s="32" customFormat="1" x14ac:dyDescent="0.25">
      <c r="A29" s="2" t="s">
        <v>382</v>
      </c>
      <c r="B29" s="46"/>
      <c r="C29" s="2"/>
      <c r="D29" s="2"/>
      <c r="E29" s="2"/>
      <c r="F29" s="2"/>
      <c r="G29" s="2"/>
      <c r="H29" s="2"/>
      <c r="N29" s="2"/>
    </row>
    <row r="30" spans="1:14" s="32" customFormat="1" ht="13" x14ac:dyDescent="0.3">
      <c r="A30" s="12" t="s">
        <v>383</v>
      </c>
      <c r="B30" s="46"/>
      <c r="C30" s="2"/>
      <c r="D30" s="2"/>
      <c r="E30" s="2"/>
      <c r="F30" s="2"/>
      <c r="G30" s="2"/>
      <c r="H30" s="2"/>
      <c r="N30" s="2"/>
    </row>
    <row r="31" spans="1:14" s="32" customFormat="1" ht="13" thickBot="1" x14ac:dyDescent="0.3">
      <c r="C31" s="51"/>
      <c r="D31" s="51"/>
    </row>
    <row r="32" spans="1:14" s="32" customFormat="1" ht="46.5" customHeight="1" thickTop="1" x14ac:dyDescent="0.25">
      <c r="C32" s="555" t="s">
        <v>384</v>
      </c>
      <c r="D32" s="555"/>
    </row>
    <row r="33" spans="3:6" s="32" customFormat="1" ht="34" customHeight="1" x14ac:dyDescent="0.25">
      <c r="C33" s="47"/>
      <c r="D33" s="1224" t="s">
        <v>385</v>
      </c>
      <c r="F33" s="1223" t="s">
        <v>386</v>
      </c>
    </row>
    <row r="34" spans="3:6" s="32" customFormat="1" x14ac:dyDescent="0.25">
      <c r="C34" s="49" t="s">
        <v>387</v>
      </c>
      <c r="D34" s="557" t="s">
        <v>305</v>
      </c>
      <c r="F34" s="865" t="s">
        <v>305</v>
      </c>
    </row>
    <row r="35" spans="3:6" s="32" customFormat="1" x14ac:dyDescent="0.25">
      <c r="C35" s="556" t="s">
        <v>388</v>
      </c>
      <c r="D35" s="1225">
        <v>7.4999999999999997E-2</v>
      </c>
      <c r="F35" s="866">
        <v>7.4999999999999997E-2</v>
      </c>
    </row>
    <row r="36" spans="3:6" s="32" customFormat="1" x14ac:dyDescent="0.25">
      <c r="C36" s="242"/>
      <c r="D36" s="558"/>
      <c r="F36" s="867"/>
    </row>
    <row r="37" spans="3:6" s="32" customFormat="1" x14ac:dyDescent="0.25">
      <c r="C37" s="50" t="s">
        <v>389</v>
      </c>
      <c r="D37" s="558">
        <v>6.8000000000000005E-2</v>
      </c>
      <c r="F37" s="868">
        <v>7.0999999999999994E-2</v>
      </c>
    </row>
    <row r="38" spans="3:6" s="32" customFormat="1" x14ac:dyDescent="0.25">
      <c r="C38" s="242"/>
      <c r="D38" s="53"/>
      <c r="F38" s="867"/>
    </row>
    <row r="39" spans="3:6" s="32" customFormat="1" x14ac:dyDescent="0.25">
      <c r="C39" s="50" t="s">
        <v>390</v>
      </c>
      <c r="D39" s="53">
        <v>0.10299999999999999</v>
      </c>
      <c r="F39" s="868">
        <v>0.107</v>
      </c>
    </row>
    <row r="40" spans="3:6" s="32" customFormat="1" ht="3.65" customHeight="1" x14ac:dyDescent="0.25">
      <c r="C40" s="559"/>
      <c r="D40" s="231"/>
      <c r="E40" s="31"/>
    </row>
    <row r="41" spans="3:6" s="32" customFormat="1" x14ac:dyDescent="0.25">
      <c r="C41" s="560"/>
      <c r="D41" s="52"/>
    </row>
    <row r="42" spans="3:6" s="32" customFormat="1" x14ac:dyDescent="0.25">
      <c r="C42" s="560"/>
      <c r="D42" s="52"/>
    </row>
    <row r="43" spans="3:6" s="32" customFormat="1" x14ac:dyDescent="0.25">
      <c r="C43" s="560"/>
      <c r="D43" s="232"/>
    </row>
    <row r="44" spans="3:6" s="32" customFormat="1" x14ac:dyDescent="0.25">
      <c r="C44" s="560"/>
      <c r="D44" s="232"/>
    </row>
    <row r="45" spans="3:6" s="32" customFormat="1" x14ac:dyDescent="0.25"/>
    <row r="46" spans="3:6" s="32" customFormat="1" x14ac:dyDescent="0.25"/>
    <row r="47" spans="3:6" s="32" customFormat="1" x14ac:dyDescent="0.25"/>
    <row r="48" spans="3:6"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row r="108" s="32" customFormat="1" x14ac:dyDescent="0.25"/>
    <row r="109" s="32" customFormat="1" x14ac:dyDescent="0.25"/>
    <row r="110" s="32" customFormat="1" x14ac:dyDescent="0.25"/>
    <row r="111" s="32" customFormat="1" x14ac:dyDescent="0.25"/>
    <row r="112"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sheetData>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D14"/>
  <sheetViews>
    <sheetView zoomScaleNormal="100" workbookViewId="0">
      <selection activeCell="D2" sqref="D2"/>
    </sheetView>
  </sheetViews>
  <sheetFormatPr defaultColWidth="8.81640625" defaultRowHeight="10" x14ac:dyDescent="0.2"/>
  <cols>
    <col min="1" max="1" width="43.453125" style="2" customWidth="1"/>
    <col min="2" max="2" width="14.453125" style="2" customWidth="1"/>
    <col min="3" max="3" width="14.1796875" style="2" customWidth="1"/>
    <col min="4" max="16384" width="8.81640625" style="2"/>
  </cols>
  <sheetData>
    <row r="1" spans="1:4" ht="14" x14ac:dyDescent="0.3">
      <c r="A1" s="15" t="s">
        <v>391</v>
      </c>
      <c r="D1" s="2" t="s">
        <v>19</v>
      </c>
    </row>
    <row r="2" spans="1:4" ht="15.5" x14ac:dyDescent="0.35">
      <c r="A2" s="3" t="s">
        <v>392</v>
      </c>
      <c r="D2" s="869" t="s">
        <v>393</v>
      </c>
    </row>
    <row r="4" spans="1:4" ht="11" thickBot="1" x14ac:dyDescent="0.3">
      <c r="A4" s="3"/>
      <c r="B4" s="54"/>
      <c r="C4" s="54"/>
    </row>
    <row r="5" spans="1:4" ht="11" thickTop="1" x14ac:dyDescent="0.2">
      <c r="A5" s="55" t="s">
        <v>394</v>
      </c>
      <c r="B5" s="55"/>
      <c r="C5" s="55"/>
    </row>
    <row r="6" spans="1:4" ht="10.5" x14ac:dyDescent="0.2">
      <c r="A6" s="56" t="s">
        <v>395</v>
      </c>
      <c r="B6" s="56"/>
      <c r="C6" s="56"/>
    </row>
    <row r="7" spans="1:4" x14ac:dyDescent="0.2">
      <c r="A7" s="48" t="s">
        <v>396</v>
      </c>
      <c r="B7" s="57"/>
      <c r="C7" s="57"/>
    </row>
    <row r="8" spans="1:4" ht="31.5" x14ac:dyDescent="0.25">
      <c r="A8" s="50"/>
      <c r="B8" s="58" t="s">
        <v>397</v>
      </c>
      <c r="C8" s="58" t="s">
        <v>398</v>
      </c>
    </row>
    <row r="9" spans="1:4" ht="10.5" x14ac:dyDescent="0.25">
      <c r="A9" s="59" t="s">
        <v>341</v>
      </c>
      <c r="B9" s="60"/>
      <c r="C9" s="60"/>
    </row>
    <row r="10" spans="1:4" ht="10.5" x14ac:dyDescent="0.25">
      <c r="A10" s="59" t="s">
        <v>399</v>
      </c>
      <c r="B10" s="60"/>
      <c r="C10" s="60"/>
    </row>
    <row r="11" spans="1:4" ht="10.5" x14ac:dyDescent="0.25">
      <c r="A11" s="59" t="s">
        <v>400</v>
      </c>
      <c r="B11" s="60"/>
      <c r="C11" s="60"/>
    </row>
    <row r="12" spans="1:4" ht="10.5" x14ac:dyDescent="0.25">
      <c r="A12" s="61" t="s">
        <v>323</v>
      </c>
      <c r="B12" s="62">
        <f>+B9+B10+B11</f>
        <v>0</v>
      </c>
      <c r="C12" s="62">
        <f>+C9+C10+C11</f>
        <v>0</v>
      </c>
    </row>
    <row r="13" spans="1:4" ht="10.5" x14ac:dyDescent="0.25">
      <c r="A13" s="59"/>
      <c r="B13" s="63"/>
      <c r="C13" s="63"/>
    </row>
    <row r="14" spans="1:4" ht="10.5" x14ac:dyDescent="0.25">
      <c r="A14" s="3"/>
      <c r="B14" s="54"/>
      <c r="C14" s="54"/>
    </row>
  </sheetData>
  <customSheetViews>
    <customSheetView guid="{F60D63BF-56D6-448B-B845-D451B474FE4C}">
      <pageMargins left="0" right="0" top="0" bottom="0" header="0" footer="0"/>
      <pageSetup paperSize="9" orientation="portrait" r:id="rId1"/>
    </customSheetView>
    <customSheetView guid="{47BDBE09-379A-4BDC-A9A0-EAE3F6D9E08F}">
      <pageMargins left="0" right="0" top="0" bottom="0" header="0" footer="0"/>
      <pageSetup paperSize="9" orientation="portrait" r:id="rId2"/>
    </customSheetView>
    <customSheetView guid="{DDBC5355-67D5-4453-9390-133C975A34B2}">
      <selection activeCell="F26" sqref="F26"/>
      <pageMargins left="0" right="0" top="0" bottom="0" header="0" footer="0"/>
      <pageSetup paperSize="9" orientation="portrait" r:id="rId3"/>
    </customSheetView>
  </customSheetView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83D7E3-9CDE-41A8-A588-3FE3A136C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675E1B-50FE-444D-AB69-F212D0B45BDA}">
  <ds:schemaRefs>
    <ds:schemaRef ds:uri="02849efb-ee2c-4346-97f3-f500bbfa2ec1"/>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92218C7-3B8D-45FA-9C34-B93C41ED47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6</vt:i4>
      </vt:variant>
    </vt:vector>
  </HeadingPairs>
  <TitlesOfParts>
    <vt:vector size="25" baseType="lpstr">
      <vt:lpstr>Innehåll </vt:lpstr>
      <vt:lpstr>Budget,PrognosProcesser</vt:lpstr>
      <vt:lpstr>Flöde Hypergene</vt:lpstr>
      <vt:lpstr>Bil 1,1 budgetgrupp </vt:lpstr>
      <vt:lpstr>Bil 1,2 avdekon, chefer</vt:lpstr>
      <vt:lpstr>Bil2  </vt:lpstr>
      <vt:lpstr>Bil3a</vt:lpstr>
      <vt:lpstr>Bil3b</vt:lpstr>
      <vt:lpstr>Bil4</vt:lpstr>
      <vt:lpstr>Bil5</vt:lpstr>
      <vt:lpstr>Bil6 </vt:lpstr>
      <vt:lpstr>Bil 7</vt:lpstr>
      <vt:lpstr>Bil8</vt:lpstr>
      <vt:lpstr>Bil9</vt:lpstr>
      <vt:lpstr>Bil 10</vt:lpstr>
      <vt:lpstr>Bil11 </vt:lpstr>
      <vt:lpstr>Bil12 </vt:lpstr>
      <vt:lpstr>Bil13</vt:lpstr>
      <vt:lpstr>Bil14</vt:lpstr>
      <vt:lpstr>'Bil 10'!Utskriftsområde</vt:lpstr>
      <vt:lpstr>'Bil11 '!Utskriftsområde</vt:lpstr>
      <vt:lpstr>'Bil2  '!Utskriftsområde</vt:lpstr>
      <vt:lpstr>'Bil 1,1 budgetgrupp '!Utskriftsrubriker</vt:lpstr>
      <vt:lpstr>'Bil 1,2 avdekon, chefer'!Utskriftsrubriker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2025-04-22T15:13:31Z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ies>
</file>